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bjeto del Gasto " sheetId="1" r:id="rId1"/>
    <sheet name="Clasificación Administrativ2019" sheetId="2" r:id="rId2"/>
    <sheet name="Funcional Jun19" sheetId="3" r:id="rId3"/>
  </sheets>
  <definedNames>
    <definedName name="_xlnm.Print_Area" localSheetId="1">'Clasificación Administrativ2019'!$A$1:$G$30</definedName>
    <definedName name="_xlnm.Print_Area" localSheetId="2">'Funcional Jun19'!$A$1:$H$96</definedName>
    <definedName name="_xlnm.Print_Area" localSheetId="0">'Objeto del Gasto '!$A$1:$H$170</definedName>
    <definedName name="_xlnm.Print_Titles" localSheetId="2">'Funcional Jun19'!$2:$8</definedName>
    <definedName name="_xlnm.Print_Titles" localSheetId="0">'Objeto del Gasto '!$1:$7</definedName>
  </definedNames>
  <calcPr calcId="145621"/>
</workbook>
</file>

<file path=xl/calcChain.xml><?xml version="1.0" encoding="utf-8"?>
<calcChain xmlns="http://schemas.openxmlformats.org/spreadsheetml/2006/main">
  <c r="H78" i="3" l="1"/>
  <c r="G78" i="3"/>
  <c r="F78" i="3"/>
  <c r="E78" i="3"/>
  <c r="D78" i="3"/>
  <c r="C78" i="3"/>
  <c r="H67" i="3"/>
  <c r="G67" i="3"/>
  <c r="F67" i="3"/>
  <c r="E67" i="3"/>
  <c r="D67" i="3"/>
  <c r="C67" i="3"/>
  <c r="H58" i="3"/>
  <c r="G58" i="3"/>
  <c r="F58" i="3"/>
  <c r="E58" i="3"/>
  <c r="D58" i="3"/>
  <c r="C58" i="3"/>
  <c r="H48" i="3"/>
  <c r="G48" i="3"/>
  <c r="F48" i="3"/>
  <c r="F47" i="3" s="1"/>
  <c r="E48" i="3"/>
  <c r="E47" i="3" s="1"/>
  <c r="D48" i="3"/>
  <c r="C48" i="3"/>
  <c r="H47" i="3"/>
  <c r="G47" i="3"/>
  <c r="D47" i="3"/>
  <c r="C47" i="3"/>
  <c r="H41" i="3"/>
  <c r="G41" i="3"/>
  <c r="F41" i="3"/>
  <c r="E41" i="3"/>
  <c r="D41" i="3"/>
  <c r="C41" i="3"/>
  <c r="H30" i="3"/>
  <c r="G30" i="3"/>
  <c r="F30" i="3"/>
  <c r="E30" i="3"/>
  <c r="D30" i="3"/>
  <c r="C30" i="3"/>
  <c r="H21" i="3"/>
  <c r="G21" i="3"/>
  <c r="F21" i="3"/>
  <c r="E21" i="3"/>
  <c r="D21" i="3"/>
  <c r="C21" i="3"/>
  <c r="H11" i="3"/>
  <c r="H10" i="3" s="1"/>
  <c r="H84" i="3" s="1"/>
  <c r="G11" i="3"/>
  <c r="G10" i="3" s="1"/>
  <c r="G84" i="3" s="1"/>
  <c r="F11" i="3"/>
  <c r="E11" i="3"/>
  <c r="D11" i="3"/>
  <c r="D10" i="3" s="1"/>
  <c r="D84" i="3" s="1"/>
  <c r="C11" i="3"/>
  <c r="C10" i="3" s="1"/>
  <c r="C84" i="3" s="1"/>
  <c r="F10" i="3"/>
  <c r="F84" i="3" s="1"/>
  <c r="E10" i="3"/>
  <c r="E84" i="3" s="1"/>
  <c r="G19" i="2" l="1"/>
  <c r="F19" i="2"/>
  <c r="E19" i="2"/>
  <c r="D19" i="2"/>
  <c r="C19" i="2"/>
  <c r="B19" i="2"/>
  <c r="G13" i="2"/>
  <c r="F13" i="2"/>
  <c r="E13" i="2"/>
  <c r="D13" i="2"/>
  <c r="C13" i="2"/>
  <c r="B13" i="2"/>
  <c r="G9" i="2"/>
  <c r="G17" i="2" s="1"/>
  <c r="F9" i="2"/>
  <c r="F17" i="2" s="1"/>
  <c r="E9" i="2"/>
  <c r="E17" i="2" s="1"/>
  <c r="D9" i="2"/>
  <c r="D17" i="2" s="1"/>
  <c r="C9" i="2"/>
  <c r="C17" i="2" s="1"/>
  <c r="B9" i="2"/>
  <c r="B17" i="2" s="1"/>
  <c r="H151" i="1" l="1"/>
  <c r="H152" i="1"/>
  <c r="H153" i="1"/>
  <c r="H154" i="1"/>
  <c r="H155" i="1"/>
  <c r="H156" i="1"/>
  <c r="H150" i="1"/>
  <c r="H138" i="1"/>
  <c r="H139" i="1"/>
  <c r="H140" i="1"/>
  <c r="H141" i="1"/>
  <c r="H142" i="1"/>
  <c r="H143" i="1"/>
  <c r="H144" i="1"/>
  <c r="H137" i="1"/>
  <c r="H135" i="1"/>
  <c r="H134" i="1"/>
  <c r="H133" i="1"/>
  <c r="H124" i="1"/>
  <c r="H125" i="1"/>
  <c r="H126" i="1"/>
  <c r="H127" i="1"/>
  <c r="H128" i="1"/>
  <c r="H129" i="1"/>
  <c r="H130" i="1"/>
  <c r="H131" i="1"/>
  <c r="H123" i="1"/>
  <c r="H121" i="1"/>
  <c r="H120" i="1"/>
  <c r="H119" i="1"/>
  <c r="H118" i="1"/>
  <c r="H117" i="1"/>
  <c r="H116" i="1"/>
  <c r="H115" i="1"/>
  <c r="H114" i="1"/>
  <c r="H113" i="1"/>
  <c r="H111" i="1"/>
  <c r="H104" i="1"/>
  <c r="H105" i="1"/>
  <c r="H106" i="1"/>
  <c r="H107" i="1"/>
  <c r="H108" i="1"/>
  <c r="H109" i="1"/>
  <c r="H110" i="1"/>
  <c r="H103" i="1"/>
  <c r="H94" i="1"/>
  <c r="H95" i="1"/>
  <c r="H96" i="1"/>
  <c r="H97" i="1"/>
  <c r="H98" i="1"/>
  <c r="H99" i="1"/>
  <c r="H100" i="1"/>
  <c r="H101" i="1"/>
  <c r="H93" i="1"/>
  <c r="H86" i="1"/>
  <c r="H87" i="1"/>
  <c r="H88" i="1"/>
  <c r="H89" i="1"/>
  <c r="H90" i="1"/>
  <c r="H91" i="1"/>
  <c r="H85" i="1"/>
  <c r="H76" i="1"/>
  <c r="H77" i="1"/>
  <c r="H78" i="1"/>
  <c r="H79" i="1"/>
  <c r="H80" i="1"/>
  <c r="H81" i="1"/>
  <c r="H75" i="1"/>
  <c r="G149" i="1"/>
  <c r="F149" i="1"/>
  <c r="G136" i="1"/>
  <c r="F136" i="1"/>
  <c r="G132" i="1"/>
  <c r="F132" i="1"/>
  <c r="G122" i="1"/>
  <c r="F122" i="1"/>
  <c r="G112" i="1"/>
  <c r="F112" i="1"/>
  <c r="G102" i="1"/>
  <c r="F102" i="1"/>
  <c r="G92" i="1"/>
  <c r="F92" i="1"/>
  <c r="G84" i="1"/>
  <c r="G83" i="1" s="1"/>
  <c r="F84" i="1"/>
  <c r="G74" i="1"/>
  <c r="H63" i="1"/>
  <c r="H64" i="1"/>
  <c r="H65" i="1"/>
  <c r="H66" i="1"/>
  <c r="H67" i="1"/>
  <c r="H68" i="1"/>
  <c r="H69" i="1"/>
  <c r="H62" i="1"/>
  <c r="H60" i="1"/>
  <c r="H59" i="1"/>
  <c r="H58" i="1"/>
  <c r="G57" i="1"/>
  <c r="H49" i="1"/>
  <c r="H50" i="1"/>
  <c r="H51" i="1"/>
  <c r="H52" i="1"/>
  <c r="H53" i="1"/>
  <c r="H54" i="1"/>
  <c r="H55" i="1"/>
  <c r="H56" i="1"/>
  <c r="H48" i="1"/>
  <c r="H39" i="1"/>
  <c r="H40" i="1"/>
  <c r="H41" i="1"/>
  <c r="H42" i="1"/>
  <c r="H43" i="1"/>
  <c r="H44" i="1"/>
  <c r="H45" i="1"/>
  <c r="H46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F74" i="1"/>
  <c r="G61" i="1"/>
  <c r="F61" i="1"/>
  <c r="F57" i="1"/>
  <c r="G47" i="1"/>
  <c r="F47" i="1"/>
  <c r="G37" i="1"/>
  <c r="F37" i="1"/>
  <c r="G27" i="1"/>
  <c r="F27" i="1"/>
  <c r="G17" i="1"/>
  <c r="F17" i="1"/>
  <c r="G9" i="1"/>
  <c r="F9" i="1"/>
  <c r="E149" i="1"/>
  <c r="D156" i="1"/>
  <c r="D155" i="1"/>
  <c r="D154" i="1"/>
  <c r="D153" i="1"/>
  <c r="D152" i="1"/>
  <c r="D151" i="1"/>
  <c r="D150" i="1"/>
  <c r="E136" i="1"/>
  <c r="D144" i="1"/>
  <c r="D143" i="1"/>
  <c r="D142" i="1"/>
  <c r="D141" i="1"/>
  <c r="D140" i="1"/>
  <c r="D139" i="1"/>
  <c r="D138" i="1"/>
  <c r="D137" i="1"/>
  <c r="E132" i="1"/>
  <c r="D135" i="1"/>
  <c r="D134" i="1"/>
  <c r="D133" i="1"/>
  <c r="E122" i="1"/>
  <c r="D131" i="1"/>
  <c r="D130" i="1"/>
  <c r="D129" i="1"/>
  <c r="D128" i="1"/>
  <c r="D127" i="1"/>
  <c r="D126" i="1"/>
  <c r="D125" i="1"/>
  <c r="D124" i="1"/>
  <c r="D123" i="1"/>
  <c r="E112" i="1"/>
  <c r="D121" i="1"/>
  <c r="D120" i="1"/>
  <c r="D119" i="1"/>
  <c r="D118" i="1"/>
  <c r="D117" i="1"/>
  <c r="D116" i="1"/>
  <c r="D115" i="1"/>
  <c r="D114" i="1"/>
  <c r="D113" i="1"/>
  <c r="E102" i="1"/>
  <c r="D104" i="1"/>
  <c r="D105" i="1"/>
  <c r="D106" i="1"/>
  <c r="D107" i="1"/>
  <c r="D108" i="1"/>
  <c r="D109" i="1"/>
  <c r="D110" i="1"/>
  <c r="D111" i="1"/>
  <c r="D103" i="1"/>
  <c r="E92" i="1"/>
  <c r="D94" i="1"/>
  <c r="D95" i="1"/>
  <c r="D96" i="1"/>
  <c r="D97" i="1"/>
  <c r="D98" i="1"/>
  <c r="D99" i="1"/>
  <c r="D100" i="1"/>
  <c r="D101" i="1"/>
  <c r="D93" i="1"/>
  <c r="E84" i="1"/>
  <c r="D91" i="1"/>
  <c r="D90" i="1"/>
  <c r="D89" i="1"/>
  <c r="D88" i="1"/>
  <c r="D87" i="1"/>
  <c r="D86" i="1"/>
  <c r="D85" i="1"/>
  <c r="E74" i="1"/>
  <c r="D76" i="1"/>
  <c r="D77" i="1"/>
  <c r="D78" i="1"/>
  <c r="D79" i="1"/>
  <c r="D80" i="1"/>
  <c r="D81" i="1"/>
  <c r="D75" i="1"/>
  <c r="E61" i="1"/>
  <c r="D63" i="1"/>
  <c r="D64" i="1"/>
  <c r="D65" i="1"/>
  <c r="D66" i="1"/>
  <c r="D67" i="1"/>
  <c r="D68" i="1"/>
  <c r="D69" i="1"/>
  <c r="D62" i="1"/>
  <c r="E57" i="1"/>
  <c r="D60" i="1"/>
  <c r="D59" i="1"/>
  <c r="D58" i="1"/>
  <c r="E47" i="1"/>
  <c r="D56" i="1"/>
  <c r="D55" i="1"/>
  <c r="D54" i="1"/>
  <c r="D53" i="1"/>
  <c r="D52" i="1"/>
  <c r="D51" i="1"/>
  <c r="D50" i="1"/>
  <c r="D49" i="1"/>
  <c r="D48" i="1"/>
  <c r="E37" i="1"/>
  <c r="D39" i="1"/>
  <c r="D40" i="1"/>
  <c r="D41" i="1"/>
  <c r="D42" i="1"/>
  <c r="D43" i="1"/>
  <c r="D44" i="1"/>
  <c r="D45" i="1"/>
  <c r="D46" i="1"/>
  <c r="D38" i="1"/>
  <c r="E27" i="1"/>
  <c r="D29" i="1"/>
  <c r="D30" i="1"/>
  <c r="D31" i="1"/>
  <c r="D32" i="1"/>
  <c r="D33" i="1"/>
  <c r="D34" i="1"/>
  <c r="D35" i="1"/>
  <c r="D36" i="1"/>
  <c r="D28" i="1"/>
  <c r="D20" i="1"/>
  <c r="D21" i="1"/>
  <c r="D22" i="1"/>
  <c r="D23" i="1"/>
  <c r="D24" i="1"/>
  <c r="D25" i="1"/>
  <c r="D26" i="1"/>
  <c r="D19" i="1"/>
  <c r="D18" i="1"/>
  <c r="E17" i="1"/>
  <c r="D11" i="1"/>
  <c r="D12" i="1"/>
  <c r="D13" i="1"/>
  <c r="D14" i="1"/>
  <c r="D15" i="1"/>
  <c r="D16" i="1"/>
  <c r="D10" i="1"/>
  <c r="E9" i="1"/>
  <c r="C149" i="1"/>
  <c r="C145" i="1"/>
  <c r="C136" i="1"/>
  <c r="C132" i="1"/>
  <c r="C122" i="1"/>
  <c r="C112" i="1"/>
  <c r="C102" i="1"/>
  <c r="C92" i="1"/>
  <c r="C84" i="1"/>
  <c r="D149" i="1" l="1"/>
  <c r="H149" i="1"/>
  <c r="H136" i="1"/>
  <c r="D136" i="1"/>
  <c r="H132" i="1"/>
  <c r="H122" i="1"/>
  <c r="D112" i="1"/>
  <c r="E83" i="1"/>
  <c r="H61" i="1"/>
  <c r="H37" i="1"/>
  <c r="D122" i="1"/>
  <c r="H74" i="1"/>
  <c r="D61" i="1"/>
  <c r="D57" i="1"/>
  <c r="E8" i="1"/>
  <c r="H102" i="1"/>
  <c r="H84" i="1"/>
  <c r="H112" i="1"/>
  <c r="H92" i="1"/>
  <c r="F83" i="1"/>
  <c r="H57" i="1"/>
  <c r="H47" i="1"/>
  <c r="H27" i="1"/>
  <c r="H17" i="1"/>
  <c r="H9" i="1"/>
  <c r="G8" i="1"/>
  <c r="G158" i="1" s="1"/>
  <c r="F8" i="1"/>
  <c r="D132" i="1"/>
  <c r="D102" i="1"/>
  <c r="D92" i="1"/>
  <c r="D84" i="1"/>
  <c r="D74" i="1"/>
  <c r="D47" i="1"/>
  <c r="D37" i="1"/>
  <c r="D27" i="1"/>
  <c r="D17" i="1"/>
  <c r="D9" i="1"/>
  <c r="C83" i="1"/>
  <c r="C61" i="1"/>
  <c r="C57" i="1"/>
  <c r="C47" i="1"/>
  <c r="C37" i="1"/>
  <c r="C27" i="1"/>
  <c r="E158" i="1" l="1"/>
  <c r="F158" i="1"/>
  <c r="H83" i="1"/>
  <c r="H8" i="1"/>
  <c r="D83" i="1"/>
  <c r="D8" i="1"/>
  <c r="C17" i="1"/>
  <c r="C9" i="1"/>
  <c r="C8" i="1" s="1"/>
  <c r="C158" i="1" s="1"/>
  <c r="D158" i="1" l="1"/>
  <c r="H158" i="1"/>
  <c r="H160" i="1"/>
  <c r="G160" i="1"/>
  <c r="F160" i="1"/>
  <c r="E160" i="1"/>
  <c r="D160" i="1"/>
  <c r="C160" i="1"/>
</calcChain>
</file>

<file path=xl/sharedStrings.xml><?xml version="1.0" encoding="utf-8"?>
<sst xmlns="http://schemas.openxmlformats.org/spreadsheetml/2006/main" count="287" uniqueCount="143">
  <si>
    <t>MUNICIPIO DE MERIDA YUCATAN</t>
  </si>
  <si>
    <t>Estado Analítico del Ejercicio del Presupuesto de Egresos Detallado - LDF</t>
  </si>
  <si>
    <t xml:space="preserve">Clasificación por Objeto del Gasto (Capítulo y Concepto) </t>
  </si>
  <si>
    <t>(PESOS)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</si>
  <si>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</si>
  <si>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</si>
  <si>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</si>
  <si>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</si>
  <si>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</si>
  <si>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</si>
  <si>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</si>
  <si>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</si>
  <si>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</si>
  <si>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</si>
  <si>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</si>
  <si>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</si>
  <si>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</si>
  <si>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</si>
  <si>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</si>
  <si>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</si>
  <si>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</si>
  <si>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</si>
  <si>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</si>
  <si>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</si>
  <si>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</si>
  <si>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</si>
  <si>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</si>
  <si>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</si>
  <si>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</si>
  <si>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</si>
  <si>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</si>
  <si>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</si>
  <si>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</si>
  <si>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</si>
  <si>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</si>
  <si>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</si>
  <si>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</si>
  <si>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</si>
  <si>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</si>
  <si>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</si>
  <si>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</si>
  <si>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</si>
  <si>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</si>
  <si>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</si>
  <si>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</si>
  <si>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</si>
  <si>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</si>
  <si>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</si>
  <si>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</si>
  <si>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</si>
  <si>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</si>
  <si>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</si>
  <si>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</si>
  <si>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</si>
  <si>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</si>
  <si>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</si>
  <si>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</si>
  <si>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</si>
  <si>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</si>
  <si>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</si>
  <si>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</si>
  <si>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</si>
  <si>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</si>
  <si>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</si>
  <si>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</si>
  <si>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</si>
  <si>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</si>
  <si>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</si>
  <si>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</si>
  <si>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</si>
  <si>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</si>
  <si>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</si>
  <si>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</si>
  <si>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</si>
  <si>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</si>
  <si>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</si>
  <si>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</si>
  <si>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</si>
  <si>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</si>
  <si>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</si>
  <si>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</si>
  <si>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</si>
  <si>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</si>
  <si>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</si>
  <si>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</si>
  <si>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</si>
  <si>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</si>
  <si>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</si>
  <si>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</si>
  <si>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</si>
  <si>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</si>
  <si>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</si>
  <si>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</si>
  <si>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 xml:space="preserve">Del 1 de Enero al 30 de Junio de 2019 </t>
  </si>
  <si>
    <t>MUNICIPIO DE MÉRIDA YUCATÁN</t>
  </si>
  <si>
    <t>Clasificación Administrativa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</si>
  <si>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</si>
  <si>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</si>
  <si>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</si>
  <si>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</si>
  <si>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</si>
  <si>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</si>
  <si>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</si>
  <si>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</si>
  <si>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</si>
  <si>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Clasificación Funcional (Finalidad y Función)</t>
  </si>
  <si>
    <t>Del 1 de Enero Al 30 de Junio de 2019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</si>
  <si>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</si>
  <si>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</si>
  <si>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</si>
  <si>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</si>
  <si>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</si>
  <si>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</si>
  <si>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</si>
  <si>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</si>
  <si>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</si>
  <si>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</si>
  <si>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</si>
  <si>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</si>
  <si>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</si>
  <si>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</si>
  <si>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</si>
  <si>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</si>
  <si>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</si>
  <si>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</si>
  <si>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</si>
  <si>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</si>
  <si>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</si>
  <si>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 xml:space="preserve"> 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</si>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</sst>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44" fontId="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10" fillId="0" borderId="0"/>
  </cellStyleXfs>
  <cellXfs count="138">
    <xf numFmtId="0" fontId="0" fillId="0" borderId="0" xfId="0"/>
    <xf numFmtId="0" fontId="3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7" fontId="4" fillId="0" borderId="16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8" fontId="3" fillId="0" borderId="16" xfId="0" applyNumberFormat="1" applyFont="1" applyFill="1" applyBorder="1" applyAlignment="1">
      <alignment horizontal="right" vertical="center"/>
    </xf>
    <xf numFmtId="7" fontId="5" fillId="0" borderId="17" xfId="0" applyNumberFormat="1" applyFont="1" applyFill="1" applyBorder="1" applyAlignment="1">
      <alignment horizontal="right" vertical="center"/>
    </xf>
    <xf numFmtId="8" fontId="3" fillId="0" borderId="17" xfId="0" applyNumberFormat="1" applyFont="1" applyFill="1" applyBorder="1" applyAlignment="1">
      <alignment horizontal="right" vertical="center"/>
    </xf>
    <xf numFmtId="7" fontId="5" fillId="0" borderId="16" xfId="0" applyNumberFormat="1" applyFont="1" applyFill="1" applyBorder="1" applyAlignment="1">
      <alignment horizontal="right" vertical="center"/>
    </xf>
    <xf numFmtId="43" fontId="3" fillId="0" borderId="0" xfId="1" applyFont="1"/>
    <xf numFmtId="8" fontId="2" fillId="0" borderId="16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7" fontId="2" fillId="0" borderId="1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8" fontId="3" fillId="0" borderId="15" xfId="0" applyNumberFormat="1" applyFont="1" applyFill="1" applyBorder="1" applyAlignment="1">
      <alignment horizontal="right" vertical="center"/>
    </xf>
    <xf numFmtId="7" fontId="5" fillId="0" borderId="14" xfId="0" applyNumberFormat="1" applyFont="1" applyFill="1" applyBorder="1" applyAlignment="1">
      <alignment horizontal="right" vertical="center"/>
    </xf>
    <xf numFmtId="8" fontId="3" fillId="0" borderId="14" xfId="0" applyNumberFormat="1" applyFont="1" applyFill="1" applyBorder="1" applyAlignment="1">
      <alignment horizontal="right" vertical="center"/>
    </xf>
    <xf numFmtId="0" fontId="6" fillId="0" borderId="0" xfId="0" applyFont="1"/>
    <xf numFmtId="43" fontId="6" fillId="0" borderId="0" xfId="0" applyNumberFormat="1" applyFont="1"/>
    <xf numFmtId="0" fontId="8" fillId="0" borderId="0" xfId="2" applyFont="1" applyAlignment="1">
      <alignment vertical="top" readingOrder="1"/>
    </xf>
    <xf numFmtId="43" fontId="0" fillId="0" borderId="0" xfId="1" applyFont="1"/>
    <xf numFmtId="0" fontId="7" fillId="0" borderId="0" xfId="2">
      <alignment vertical="top"/>
    </xf>
    <xf numFmtId="164" fontId="7" fillId="0" borderId="0" xfId="3" applyNumberFormat="1">
      <alignment vertical="top"/>
    </xf>
    <xf numFmtId="0" fontId="9" fillId="0" borderId="0" xfId="2" applyFont="1" applyAlignment="1">
      <alignment vertical="top"/>
    </xf>
    <xf numFmtId="7" fontId="7" fillId="0" borderId="0" xfId="2" applyNumberFormat="1">
      <alignment vertical="top"/>
    </xf>
    <xf numFmtId="7" fontId="9" fillId="0" borderId="0" xfId="2" applyNumberFormat="1" applyFont="1" applyAlignment="1">
      <alignment vertical="top"/>
    </xf>
    <xf numFmtId="8" fontId="5" fillId="0" borderId="17" xfId="0" applyNumberFormat="1" applyFont="1" applyFill="1" applyBorder="1" applyAlignment="1">
      <alignment horizontal="right" vertical="center"/>
    </xf>
    <xf numFmtId="8" fontId="5" fillId="0" borderId="16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8" fontId="0" fillId="0" borderId="0" xfId="0" applyNumberFormat="1"/>
    <xf numFmtId="164" fontId="2" fillId="0" borderId="16" xfId="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7" fontId="0" fillId="0" borderId="0" xfId="0" applyNumberFormat="1"/>
    <xf numFmtId="164" fontId="3" fillId="0" borderId="17" xfId="1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/>
    <xf numFmtId="43" fontId="11" fillId="0" borderId="0" xfId="0" applyNumberFormat="1" applyFont="1"/>
    <xf numFmtId="0" fontId="8" fillId="0" borderId="0" xfId="3" applyFont="1" applyAlignment="1">
      <alignment vertical="top" readingOrder="1"/>
    </xf>
    <xf numFmtId="164" fontId="0" fillId="0" borderId="0" xfId="1" applyNumberFormat="1" applyFont="1"/>
    <xf numFmtId="164" fontId="0" fillId="0" borderId="0" xfId="0" applyNumberFormat="1"/>
    <xf numFmtId="0" fontId="7" fillId="0" borderId="0" xfId="3">
      <alignment vertical="top"/>
    </xf>
    <xf numFmtId="164" fontId="9" fillId="0" borderId="0" xfId="3" applyNumberFormat="1" applyFont="1" applyAlignment="1">
      <alignment vertical="top"/>
    </xf>
    <xf numFmtId="0" fontId="9" fillId="0" borderId="0" xfId="3" applyFont="1" applyAlignment="1">
      <alignment vertical="top"/>
    </xf>
    <xf numFmtId="0" fontId="9" fillId="0" borderId="0" xfId="3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3" fillId="0" borderId="17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2" fillId="0" borderId="0" xfId="0" applyFont="1" applyFill="1"/>
    <xf numFmtId="43" fontId="12" fillId="0" borderId="0" xfId="0" applyNumberFormat="1" applyFont="1" applyFill="1"/>
    <xf numFmtId="0" fontId="11" fillId="0" borderId="0" xfId="0" applyFont="1" applyFill="1"/>
    <xf numFmtId="4" fontId="12" fillId="0" borderId="0" xfId="0" applyNumberFormat="1" applyFont="1" applyFill="1"/>
    <xf numFmtId="43" fontId="0" fillId="0" borderId="0" xfId="1" applyFont="1" applyFill="1"/>
    <xf numFmtId="0" fontId="8" fillId="0" borderId="0" xfId="3" applyFont="1" applyFill="1" applyAlignment="1">
      <alignment vertical="top" readingOrder="1"/>
    </xf>
    <xf numFmtId="0" fontId="7" fillId="0" borderId="0" xfId="3" applyFill="1">
      <alignment vertical="top"/>
    </xf>
    <xf numFmtId="4" fontId="9" fillId="0" borderId="0" xfId="3" applyNumberFormat="1" applyFont="1" applyAlignment="1">
      <alignment vertical="top"/>
    </xf>
    <xf numFmtId="4" fontId="9" fillId="0" borderId="0" xfId="3" applyNumberFormat="1" applyFont="1" applyFill="1" applyAlignment="1">
      <alignment vertical="top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center" vertical="top"/>
    </xf>
  </cellXfs>
  <cellStyles count="7">
    <cellStyle name="Millares" xfId="1" builtinId="3"/>
    <cellStyle name="Moneda 2" xfId="4"/>
    <cellStyle name="Normal" xfId="0" builtinId="0"/>
    <cellStyle name="Normal 2" xfId="5"/>
    <cellStyle name="Normal 3" xfId="2"/>
    <cellStyle name="Normal 3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19051</xdr:rowOff>
    </xdr:from>
    <xdr:to>
      <xdr:col>1</xdr:col>
      <xdr:colOff>615084</xdr:colOff>
      <xdr:row>4</xdr:row>
      <xdr:rowOff>133351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1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</xdr:row>
      <xdr:rowOff>38100</xdr:rowOff>
    </xdr:from>
    <xdr:to>
      <xdr:col>1</xdr:col>
      <xdr:colOff>881658</xdr:colOff>
      <xdr:row>5</xdr:row>
      <xdr:rowOff>123826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18BADC0E-8B05-4293-82F2-DC49D0AF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38125"/>
          <a:ext cx="900709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9"/>
  <sheetViews>
    <sheetView showGridLines="0" tabSelected="1" workbookViewId="0">
      <pane ySplit="7" topLeftCell="A8" activePane="bottomLeft" state="frozen"/>
      <selection pane="bottomLeft" activeCell="C8" sqref="C8:H8"/>
    </sheetView>
  </sheetViews>
  <sheetFormatPr baseColWidth="10" defaultRowHeight="13.5" x14ac:dyDescent="0.25"/>
  <cols>
    <col min="1" max="1" width="5.5703125" style="1" customWidth="1"/>
    <col min="2" max="2" width="32.7109375" style="1" customWidth="1"/>
    <col min="3" max="3" width="16.42578125" style="1" customWidth="1"/>
    <col min="4" max="4" width="17" style="1" customWidth="1"/>
    <col min="5" max="6" width="16.42578125" style="1" customWidth="1"/>
    <col min="7" max="8" width="16.42578125" style="1" bestFit="1" customWidth="1"/>
    <col min="9" max="9" width="1.28515625" style="1" customWidth="1"/>
    <col min="10" max="11" width="16.42578125" style="1" bestFit="1" customWidth="1"/>
    <col min="12" max="16384" width="11.42578125" style="1"/>
  </cols>
  <sheetData>
    <row r="1" spans="1:11" x14ac:dyDescent="0.25">
      <c r="A1" s="42" t="s">
        <v>0</v>
      </c>
      <c r="B1" s="51"/>
      <c r="C1" s="51"/>
      <c r="D1" s="51"/>
      <c r="E1" s="51"/>
      <c r="F1" s="51"/>
      <c r="G1" s="51"/>
      <c r="H1" s="52"/>
    </row>
    <row r="2" spans="1:11" x14ac:dyDescent="0.25">
      <c r="A2" s="53" t="s">
        <v>1</v>
      </c>
      <c r="B2" s="54"/>
      <c r="C2" s="54"/>
      <c r="D2" s="54"/>
      <c r="E2" s="54"/>
      <c r="F2" s="54"/>
      <c r="G2" s="54"/>
      <c r="H2" s="55"/>
    </row>
    <row r="3" spans="1:11" x14ac:dyDescent="0.25">
      <c r="A3" s="53" t="s">
        <v>2</v>
      </c>
      <c r="B3" s="54"/>
      <c r="C3" s="54"/>
      <c r="D3" s="54"/>
      <c r="E3" s="54"/>
      <c r="F3" s="54"/>
      <c r="G3" s="54"/>
      <c r="H3" s="55"/>
    </row>
    <row r="4" spans="1:11" x14ac:dyDescent="0.25">
      <c r="A4" s="53" t="s">
        <v>93</v>
      </c>
      <c r="B4" s="54"/>
      <c r="C4" s="54"/>
      <c r="D4" s="54"/>
      <c r="E4" s="54"/>
      <c r="F4" s="54"/>
      <c r="G4" s="54"/>
      <c r="H4" s="55"/>
    </row>
    <row r="5" spans="1:11" ht="14.25" thickBot="1" x14ac:dyDescent="0.3">
      <c r="A5" s="44" t="s">
        <v>3</v>
      </c>
      <c r="B5" s="56"/>
      <c r="C5" s="56"/>
      <c r="D5" s="56"/>
      <c r="E5" s="56"/>
      <c r="F5" s="56"/>
      <c r="G5" s="56"/>
      <c r="H5" s="57"/>
    </row>
    <row r="6" spans="1:11" ht="14.25" thickBot="1" x14ac:dyDescent="0.3">
      <c r="A6" s="42" t="s">
        <v>4</v>
      </c>
      <c r="B6" s="43"/>
      <c r="C6" s="46" t="s">
        <v>5</v>
      </c>
      <c r="D6" s="47"/>
      <c r="E6" s="47"/>
      <c r="F6" s="47"/>
      <c r="G6" s="48"/>
      <c r="H6" s="49" t="s">
        <v>6</v>
      </c>
    </row>
    <row r="7" spans="1:11" ht="26.25" thickBot="1" x14ac:dyDescent="0.3">
      <c r="A7" s="44"/>
      <c r="B7" s="45"/>
      <c r="C7" s="2" t="s">
        <v>7</v>
      </c>
      <c r="D7" s="3" t="s">
        <v>8</v>
      </c>
      <c r="E7" s="2" t="s">
        <v>9</v>
      </c>
      <c r="F7" s="2" t="s">
        <v>10</v>
      </c>
      <c r="G7" s="2" t="s">
        <v>11</v>
      </c>
      <c r="H7" s="50"/>
    </row>
    <row r="8" spans="1:11" ht="31.5" customHeight="1" x14ac:dyDescent="0.25">
      <c r="A8" s="40" t="s">
        <v>12</v>
      </c>
      <c r="B8" s="41"/>
      <c r="C8" s="15">
        <f>+C9+C17+C27+C37+C47+C57+C61+C70+C74</f>
        <v>2499356594</v>
      </c>
      <c r="D8" s="4">
        <f>+D9+D17+D27+D37+D47+D57+D61+D70+D74</f>
        <v>194110079</v>
      </c>
      <c r="E8" s="4">
        <f>+E9+E17+E27+E37+E47+E57+E61+E70+E74</f>
        <v>2693466673</v>
      </c>
      <c r="F8" s="4">
        <f t="shared" ref="F8:H8" si="0">+F9+F17+F27+F37+F47+F57+F61+F70+F74</f>
        <v>1120395815.3699999</v>
      </c>
      <c r="G8" s="4">
        <f t="shared" si="0"/>
        <v>1032854015.9999998</v>
      </c>
      <c r="H8" s="4">
        <f t="shared" si="0"/>
        <v>1573070857.6300001</v>
      </c>
      <c r="J8" s="36"/>
      <c r="K8" s="36"/>
    </row>
    <row r="9" spans="1:11" s="7" customFormat="1" x14ac:dyDescent="0.25">
      <c r="A9" s="38" t="s">
        <v>13</v>
      </c>
      <c r="B9" s="39"/>
      <c r="C9" s="6">
        <f>+C10+C11+C12+C13+C14+C15+C16</f>
        <v>1068083008</v>
      </c>
      <c r="D9" s="6">
        <f>+D10+D11+D12+D13+D14+D15+D16</f>
        <v>-69675</v>
      </c>
      <c r="E9" s="6">
        <f>+E10+E11+E12+E13+E14+E15+E16</f>
        <v>1068013333</v>
      </c>
      <c r="F9" s="6">
        <f t="shared" ref="F9:H9" si="1">+F10+F11+F12+F13+F14+F15+F16</f>
        <v>492943391.04000002</v>
      </c>
      <c r="G9" s="6">
        <f t="shared" si="1"/>
        <v>445240294.88999999</v>
      </c>
      <c r="H9" s="6">
        <f t="shared" si="1"/>
        <v>575069941.96000004</v>
      </c>
      <c r="J9" s="5"/>
    </row>
    <row r="10" spans="1:11" ht="27" x14ac:dyDescent="0.25">
      <c r="A10" s="8"/>
      <c r="B10" s="9" t="s">
        <v>14</v>
      </c>
      <c r="C10" s="10">
        <v>607844728</v>
      </c>
      <c r="D10" s="34">
        <f>+E10-C10</f>
        <v>518458</v>
      </c>
      <c r="E10" s="10">
        <v>608363186</v>
      </c>
      <c r="F10" s="12">
        <v>283996909.81</v>
      </c>
      <c r="G10" s="12">
        <v>283992954.81</v>
      </c>
      <c r="H10" s="12">
        <f>+E10-F10</f>
        <v>324366276.19</v>
      </c>
      <c r="J10" s="5"/>
    </row>
    <row r="11" spans="1:11" ht="27" x14ac:dyDescent="0.25">
      <c r="A11" s="8"/>
      <c r="B11" s="9" t="s">
        <v>15</v>
      </c>
      <c r="C11" s="10">
        <v>69714556</v>
      </c>
      <c r="D11" s="34">
        <f t="shared" ref="D11:D16" si="2">+E11-C11</f>
        <v>-1111183</v>
      </c>
      <c r="E11" s="10">
        <v>68603373</v>
      </c>
      <c r="F11" s="12">
        <v>31680857.740000002</v>
      </c>
      <c r="G11" s="12">
        <v>31005656.690000001</v>
      </c>
      <c r="H11" s="12">
        <f t="shared" ref="H11:H26" si="3">+E11-F11</f>
        <v>36922515.259999998</v>
      </c>
      <c r="J11" s="5"/>
    </row>
    <row r="12" spans="1:11" ht="27" x14ac:dyDescent="0.25">
      <c r="A12" s="8"/>
      <c r="B12" s="9" t="s">
        <v>16</v>
      </c>
      <c r="C12" s="10">
        <v>139877304</v>
      </c>
      <c r="D12" s="34">
        <f t="shared" si="2"/>
        <v>-617674</v>
      </c>
      <c r="E12" s="10">
        <v>139259630</v>
      </c>
      <c r="F12" s="12">
        <v>71028211.379999995</v>
      </c>
      <c r="G12" s="12">
        <v>39027969.759999998</v>
      </c>
      <c r="H12" s="12">
        <f t="shared" si="3"/>
        <v>68231418.620000005</v>
      </c>
      <c r="J12" s="5"/>
    </row>
    <row r="13" spans="1:11" x14ac:dyDescent="0.25">
      <c r="A13" s="8"/>
      <c r="B13" s="9" t="s">
        <v>17</v>
      </c>
      <c r="C13" s="10">
        <v>80851875</v>
      </c>
      <c r="D13" s="34">
        <f t="shared" si="2"/>
        <v>151203</v>
      </c>
      <c r="E13" s="10">
        <v>81003078</v>
      </c>
      <c r="F13" s="12">
        <v>36448565.980000004</v>
      </c>
      <c r="G13" s="12">
        <v>27198155.640000001</v>
      </c>
      <c r="H13" s="12">
        <f t="shared" si="3"/>
        <v>44554512.019999996</v>
      </c>
      <c r="J13" s="5"/>
    </row>
    <row r="14" spans="1:11" ht="27" x14ac:dyDescent="0.25">
      <c r="A14" s="8"/>
      <c r="B14" s="9" t="s">
        <v>18</v>
      </c>
      <c r="C14" s="10">
        <v>169794545</v>
      </c>
      <c r="D14" s="34">
        <f t="shared" si="2"/>
        <v>989521</v>
      </c>
      <c r="E14" s="10">
        <v>170784066</v>
      </c>
      <c r="F14" s="12">
        <v>69788846.129999995</v>
      </c>
      <c r="G14" s="12">
        <v>64015557.990000002</v>
      </c>
      <c r="H14" s="12">
        <f t="shared" si="3"/>
        <v>100995219.87</v>
      </c>
      <c r="J14" s="5"/>
    </row>
    <row r="15" spans="1:11" x14ac:dyDescent="0.25">
      <c r="A15" s="8"/>
      <c r="B15" s="9" t="s">
        <v>19</v>
      </c>
      <c r="C15" s="10">
        <v>0</v>
      </c>
      <c r="D15" s="34">
        <f t="shared" si="2"/>
        <v>0</v>
      </c>
      <c r="E15" s="10">
        <v>0</v>
      </c>
      <c r="F15" s="12">
        <v>0</v>
      </c>
      <c r="G15" s="12">
        <v>0</v>
      </c>
      <c r="H15" s="12">
        <f t="shared" si="3"/>
        <v>0</v>
      </c>
      <c r="J15" s="5"/>
    </row>
    <row r="16" spans="1:11" ht="27" x14ac:dyDescent="0.25">
      <c r="A16" s="8"/>
      <c r="B16" s="9" t="s">
        <v>20</v>
      </c>
      <c r="C16" s="10">
        <v>0</v>
      </c>
      <c r="D16" s="34">
        <f t="shared" si="2"/>
        <v>0</v>
      </c>
      <c r="E16" s="10">
        <v>0</v>
      </c>
      <c r="F16" s="12">
        <v>0</v>
      </c>
      <c r="G16" s="12">
        <v>0</v>
      </c>
      <c r="H16" s="12">
        <f t="shared" si="3"/>
        <v>0</v>
      </c>
      <c r="J16" s="5"/>
    </row>
    <row r="17" spans="1:10" s="7" customFormat="1" x14ac:dyDescent="0.25">
      <c r="A17" s="38" t="s">
        <v>21</v>
      </c>
      <c r="B17" s="39"/>
      <c r="C17" s="6">
        <f>+C18+C19+C20+C21+C22+C23+C24+C25+C26</f>
        <v>93617891</v>
      </c>
      <c r="D17" s="6">
        <f>+D18+D19+D20+D21+D22+D23+D24+D25+D26</f>
        <v>40989089</v>
      </c>
      <c r="E17" s="6">
        <f>+E18+E19+E20+E21+E22+E23+E24+E25+E26</f>
        <v>134606980</v>
      </c>
      <c r="F17" s="6">
        <f t="shared" ref="F17:G17" si="4">+F18+F19+F20+F21+F22+F23+F24+F25+F26</f>
        <v>49450494.569999993</v>
      </c>
      <c r="G17" s="6">
        <f t="shared" si="4"/>
        <v>46488889.07</v>
      </c>
      <c r="H17" s="6">
        <f>+H18+H19+H20+H21+H22+H23+H24+H25+H26</f>
        <v>85156485.430000007</v>
      </c>
      <c r="J17" s="5"/>
    </row>
    <row r="18" spans="1:10" ht="40.5" x14ac:dyDescent="0.25">
      <c r="A18" s="8"/>
      <c r="B18" s="9" t="s">
        <v>22</v>
      </c>
      <c r="C18" s="10">
        <v>13389021</v>
      </c>
      <c r="D18" s="34">
        <f>+E18-C18</f>
        <v>1460075</v>
      </c>
      <c r="E18" s="34">
        <v>14849096</v>
      </c>
      <c r="F18" s="34">
        <v>7136052.8600000003</v>
      </c>
      <c r="G18" s="12">
        <v>6299076.4500000002</v>
      </c>
      <c r="H18" s="12">
        <f t="shared" si="3"/>
        <v>7713043.1399999997</v>
      </c>
      <c r="J18" s="5"/>
    </row>
    <row r="19" spans="1:10" x14ac:dyDescent="0.25">
      <c r="A19" s="8"/>
      <c r="B19" s="9" t="s">
        <v>23</v>
      </c>
      <c r="C19" s="10">
        <v>9308572</v>
      </c>
      <c r="D19" s="34">
        <f>+E19-C19</f>
        <v>493039</v>
      </c>
      <c r="E19" s="34">
        <v>9801611</v>
      </c>
      <c r="F19" s="34">
        <v>4928335.8</v>
      </c>
      <c r="G19" s="12">
        <v>4713984.88</v>
      </c>
      <c r="H19" s="12">
        <f t="shared" si="3"/>
        <v>4873275.2</v>
      </c>
      <c r="J19" s="5"/>
    </row>
    <row r="20" spans="1:10" ht="40.5" x14ac:dyDescent="0.25">
      <c r="A20" s="8"/>
      <c r="B20" s="9" t="s">
        <v>24</v>
      </c>
      <c r="C20" s="10">
        <v>0</v>
      </c>
      <c r="D20" s="34">
        <f t="shared" ref="D20:D26" si="5">+E20-C20</f>
        <v>0</v>
      </c>
      <c r="E20" s="34">
        <v>0</v>
      </c>
      <c r="F20" s="34">
        <v>0</v>
      </c>
      <c r="G20" s="12">
        <v>0</v>
      </c>
      <c r="H20" s="12">
        <f t="shared" si="3"/>
        <v>0</v>
      </c>
      <c r="J20" s="5"/>
    </row>
    <row r="21" spans="1:10" ht="27" x14ac:dyDescent="0.25">
      <c r="A21" s="8"/>
      <c r="B21" s="9" t="s">
        <v>25</v>
      </c>
      <c r="C21" s="10">
        <v>18144284</v>
      </c>
      <c r="D21" s="34">
        <f t="shared" si="5"/>
        <v>38773130</v>
      </c>
      <c r="E21" s="34">
        <v>56917414</v>
      </c>
      <c r="F21" s="34">
        <v>11211504.83</v>
      </c>
      <c r="G21" s="12">
        <v>10977525.029999999</v>
      </c>
      <c r="H21" s="12">
        <f t="shared" si="3"/>
        <v>45705909.170000002</v>
      </c>
      <c r="J21" s="5"/>
    </row>
    <row r="22" spans="1:10" ht="27" x14ac:dyDescent="0.25">
      <c r="A22" s="8"/>
      <c r="B22" s="9" t="s">
        <v>26</v>
      </c>
      <c r="C22" s="10">
        <v>6860628</v>
      </c>
      <c r="D22" s="34">
        <f t="shared" si="5"/>
        <v>-249297</v>
      </c>
      <c r="E22" s="34">
        <v>6611331</v>
      </c>
      <c r="F22" s="34">
        <v>3658441.87</v>
      </c>
      <c r="G22" s="12">
        <v>3489861.1</v>
      </c>
      <c r="H22" s="12">
        <f t="shared" si="3"/>
        <v>2952889.13</v>
      </c>
      <c r="J22" s="5"/>
    </row>
    <row r="23" spans="1:10" ht="27" x14ac:dyDescent="0.25">
      <c r="A23" s="8"/>
      <c r="B23" s="9" t="s">
        <v>27</v>
      </c>
      <c r="C23" s="10">
        <v>36265105</v>
      </c>
      <c r="D23" s="34">
        <f t="shared" si="5"/>
        <v>-252643</v>
      </c>
      <c r="E23" s="34">
        <v>36012462</v>
      </c>
      <c r="F23" s="34">
        <v>17988126.579999998</v>
      </c>
      <c r="G23" s="12">
        <v>16750997.75</v>
      </c>
      <c r="H23" s="12">
        <f t="shared" si="3"/>
        <v>18024335.420000002</v>
      </c>
      <c r="J23" s="5"/>
    </row>
    <row r="24" spans="1:10" ht="40.5" x14ac:dyDescent="0.25">
      <c r="A24" s="8"/>
      <c r="B24" s="9" t="s">
        <v>28</v>
      </c>
      <c r="C24" s="10">
        <v>5455598</v>
      </c>
      <c r="D24" s="34">
        <f t="shared" si="5"/>
        <v>-58049</v>
      </c>
      <c r="E24" s="34">
        <v>5397549</v>
      </c>
      <c r="F24" s="34">
        <v>1860029.97</v>
      </c>
      <c r="G24" s="12">
        <v>1722986.91</v>
      </c>
      <c r="H24" s="12">
        <f t="shared" si="3"/>
        <v>3537519.0300000003</v>
      </c>
      <c r="J24" s="5"/>
    </row>
    <row r="25" spans="1:10" ht="27" x14ac:dyDescent="0.25">
      <c r="A25" s="8"/>
      <c r="B25" s="9" t="s">
        <v>29</v>
      </c>
      <c r="C25" s="10">
        <v>0</v>
      </c>
      <c r="D25" s="34">
        <f t="shared" si="5"/>
        <v>0</v>
      </c>
      <c r="E25" s="34">
        <v>0</v>
      </c>
      <c r="F25" s="34">
        <v>0</v>
      </c>
      <c r="G25" s="12">
        <v>0</v>
      </c>
      <c r="H25" s="12">
        <f t="shared" si="3"/>
        <v>0</v>
      </c>
      <c r="J25" s="5"/>
    </row>
    <row r="26" spans="1:10" ht="27" x14ac:dyDescent="0.25">
      <c r="A26" s="8"/>
      <c r="B26" s="9" t="s">
        <v>30</v>
      </c>
      <c r="C26" s="10">
        <v>4194683</v>
      </c>
      <c r="D26" s="34">
        <f t="shared" si="5"/>
        <v>822834</v>
      </c>
      <c r="E26" s="34">
        <v>5017517</v>
      </c>
      <c r="F26" s="34">
        <v>2668002.66</v>
      </c>
      <c r="G26" s="12">
        <v>2534456.9500000002</v>
      </c>
      <c r="H26" s="12">
        <f t="shared" si="3"/>
        <v>2349514.34</v>
      </c>
      <c r="J26" s="5"/>
    </row>
    <row r="27" spans="1:10" s="7" customFormat="1" x14ac:dyDescent="0.25">
      <c r="A27" s="38" t="s">
        <v>31</v>
      </c>
      <c r="B27" s="39"/>
      <c r="C27" s="6">
        <f>+C28+C29+C30+C31+C32+C33+C34+C35+C36</f>
        <v>599354203</v>
      </c>
      <c r="D27" s="6">
        <f>+D28+D29+D30+D31+D32+D33+D34+D35+D36</f>
        <v>106035946</v>
      </c>
      <c r="E27" s="6">
        <f>+E28+E29+E30+E31+E32+E33+E34+E35+E36</f>
        <v>705390149</v>
      </c>
      <c r="F27" s="6">
        <f t="shared" ref="F27:G27" si="6">+F28+F29+F30+F31+F32+F33+F34+F35+F36</f>
        <v>294432175.44999999</v>
      </c>
      <c r="G27" s="6">
        <f t="shared" si="6"/>
        <v>270740646.91999996</v>
      </c>
      <c r="H27" s="6">
        <f>+H28+H29+H30+H31+H32+H33+H34+H35+H36</f>
        <v>410957973.54999995</v>
      </c>
      <c r="J27" s="5"/>
    </row>
    <row r="28" spans="1:10" x14ac:dyDescent="0.25">
      <c r="A28" s="8"/>
      <c r="B28" s="9" t="s">
        <v>32</v>
      </c>
      <c r="C28" s="10">
        <v>50017546</v>
      </c>
      <c r="D28" s="34">
        <f>+E28-C28</f>
        <v>-33348</v>
      </c>
      <c r="E28" s="10">
        <v>49984198</v>
      </c>
      <c r="F28" s="12">
        <v>31741269.350000001</v>
      </c>
      <c r="G28" s="12">
        <v>31695678.280000001</v>
      </c>
      <c r="H28" s="12">
        <f>+E28-F28</f>
        <v>18242928.649999999</v>
      </c>
      <c r="J28" s="5"/>
    </row>
    <row r="29" spans="1:10" x14ac:dyDescent="0.25">
      <c r="A29" s="8"/>
      <c r="B29" s="9" t="s">
        <v>33</v>
      </c>
      <c r="C29" s="10">
        <v>33489450</v>
      </c>
      <c r="D29" s="34">
        <f t="shared" ref="D29:D36" si="7">+E29-C29</f>
        <v>18366892</v>
      </c>
      <c r="E29" s="10">
        <v>51856342</v>
      </c>
      <c r="F29" s="12">
        <v>30521748.659999996</v>
      </c>
      <c r="G29" s="12">
        <v>26677053.399999999</v>
      </c>
      <c r="H29" s="12">
        <f t="shared" ref="H29:H36" si="8">+E29-F29</f>
        <v>21334593.340000004</v>
      </c>
      <c r="J29" s="5"/>
    </row>
    <row r="30" spans="1:10" ht="40.5" x14ac:dyDescent="0.25">
      <c r="A30" s="8"/>
      <c r="B30" s="9" t="s">
        <v>34</v>
      </c>
      <c r="C30" s="10">
        <v>128599172</v>
      </c>
      <c r="D30" s="34">
        <f t="shared" si="7"/>
        <v>44135975</v>
      </c>
      <c r="E30" s="10">
        <v>172735147</v>
      </c>
      <c r="F30" s="12">
        <v>60973932.239999995</v>
      </c>
      <c r="G30" s="12">
        <v>54180935.969999999</v>
      </c>
      <c r="H30" s="12">
        <f t="shared" si="8"/>
        <v>111761214.76000001</v>
      </c>
      <c r="J30" s="5"/>
    </row>
    <row r="31" spans="1:10" ht="27" x14ac:dyDescent="0.25">
      <c r="A31" s="8"/>
      <c r="B31" s="9" t="s">
        <v>35</v>
      </c>
      <c r="C31" s="10">
        <v>10591016</v>
      </c>
      <c r="D31" s="34">
        <f t="shared" si="7"/>
        <v>12897225</v>
      </c>
      <c r="E31" s="10">
        <v>23488241</v>
      </c>
      <c r="F31" s="12">
        <v>10434955.139999999</v>
      </c>
      <c r="G31" s="12">
        <v>10431635.279999999</v>
      </c>
      <c r="H31" s="12">
        <f t="shared" si="8"/>
        <v>13053285.860000001</v>
      </c>
      <c r="J31" s="5"/>
    </row>
    <row r="32" spans="1:10" ht="40.5" x14ac:dyDescent="0.25">
      <c r="A32" s="8"/>
      <c r="B32" s="9" t="s">
        <v>36</v>
      </c>
      <c r="C32" s="10">
        <v>247502448</v>
      </c>
      <c r="D32" s="34">
        <f t="shared" si="7"/>
        <v>-583184</v>
      </c>
      <c r="E32" s="10">
        <v>246919264</v>
      </c>
      <c r="F32" s="12">
        <v>83297377.230000004</v>
      </c>
      <c r="G32" s="12">
        <v>75248232.700000003</v>
      </c>
      <c r="H32" s="12">
        <f t="shared" si="8"/>
        <v>163621886.76999998</v>
      </c>
      <c r="J32" s="5"/>
    </row>
    <row r="33" spans="1:10" ht="27" x14ac:dyDescent="0.25">
      <c r="A33" s="8"/>
      <c r="B33" s="9" t="s">
        <v>37</v>
      </c>
      <c r="C33" s="10">
        <v>68454329</v>
      </c>
      <c r="D33" s="34">
        <f t="shared" si="7"/>
        <v>-1280634</v>
      </c>
      <c r="E33" s="10">
        <v>67173695</v>
      </c>
      <c r="F33" s="12">
        <v>50187668.480000004</v>
      </c>
      <c r="G33" s="12">
        <v>46856213.850000001</v>
      </c>
      <c r="H33" s="12">
        <f t="shared" si="8"/>
        <v>16986026.519999996</v>
      </c>
      <c r="J33" s="5"/>
    </row>
    <row r="34" spans="1:10" ht="27" x14ac:dyDescent="0.25">
      <c r="A34" s="8"/>
      <c r="B34" s="9" t="s">
        <v>38</v>
      </c>
      <c r="C34" s="10">
        <v>8599453</v>
      </c>
      <c r="D34" s="34">
        <f t="shared" si="7"/>
        <v>795041</v>
      </c>
      <c r="E34" s="10">
        <v>9394494</v>
      </c>
      <c r="F34" s="12">
        <v>1798205.31</v>
      </c>
      <c r="G34" s="12">
        <v>1717822.47</v>
      </c>
      <c r="H34" s="12">
        <f t="shared" si="8"/>
        <v>7596288.6899999995</v>
      </c>
      <c r="J34" s="5"/>
    </row>
    <row r="35" spans="1:10" x14ac:dyDescent="0.25">
      <c r="A35" s="8"/>
      <c r="B35" s="9" t="s">
        <v>39</v>
      </c>
      <c r="C35" s="10">
        <v>46383784</v>
      </c>
      <c r="D35" s="34">
        <f t="shared" si="7"/>
        <v>1665371</v>
      </c>
      <c r="E35" s="10">
        <v>48049155</v>
      </c>
      <c r="F35" s="12">
        <v>23275579.260000002</v>
      </c>
      <c r="G35" s="12">
        <v>21732479.190000001</v>
      </c>
      <c r="H35" s="12">
        <f t="shared" si="8"/>
        <v>24773575.739999998</v>
      </c>
      <c r="J35" s="5"/>
    </row>
    <row r="36" spans="1:10" x14ac:dyDescent="0.25">
      <c r="A36" s="8"/>
      <c r="B36" s="9" t="s">
        <v>40</v>
      </c>
      <c r="C36" s="10">
        <v>5717005</v>
      </c>
      <c r="D36" s="34">
        <f t="shared" si="7"/>
        <v>30072608</v>
      </c>
      <c r="E36" s="10">
        <v>35789613</v>
      </c>
      <c r="F36" s="12">
        <v>2201439.7799999998</v>
      </c>
      <c r="G36" s="12">
        <v>2200595.7799999998</v>
      </c>
      <c r="H36" s="12">
        <f t="shared" si="8"/>
        <v>33588173.219999999</v>
      </c>
      <c r="J36" s="5"/>
    </row>
    <row r="37" spans="1:10" s="7" customFormat="1" x14ac:dyDescent="0.25">
      <c r="A37" s="38" t="s">
        <v>41</v>
      </c>
      <c r="B37" s="39"/>
      <c r="C37" s="6">
        <f>+C38+C39+C40+C41+C42+C43+C44+C45+C46</f>
        <v>339435783</v>
      </c>
      <c r="D37" s="6">
        <f>+D38+D39+D40+D41+D42+D43+D44+D45+D46</f>
        <v>-4285664</v>
      </c>
      <c r="E37" s="6">
        <f>+E38+E39+E40+E41+E42+E43+E44+E45+E46</f>
        <v>335150119</v>
      </c>
      <c r="F37" s="6">
        <f t="shared" ref="F37:G37" si="9">+F38+F39+F40+F41+F42+F43+F44+F45+F46</f>
        <v>190003688.43000001</v>
      </c>
      <c r="G37" s="6">
        <f t="shared" si="9"/>
        <v>180119092.61000001</v>
      </c>
      <c r="H37" s="6">
        <f>+H38+H39+H40+H41+H42+H43+H44+H45+H46</f>
        <v>145146430.56999999</v>
      </c>
      <c r="J37" s="5"/>
    </row>
    <row r="38" spans="1:10" ht="27" x14ac:dyDescent="0.25">
      <c r="A38" s="8"/>
      <c r="B38" s="9" t="s">
        <v>42</v>
      </c>
      <c r="C38" s="10">
        <v>38700000</v>
      </c>
      <c r="D38" s="34">
        <f>+E38-C38</f>
        <v>17152689</v>
      </c>
      <c r="E38" s="12">
        <v>55852689</v>
      </c>
      <c r="F38" s="12">
        <v>38898740.109999999</v>
      </c>
      <c r="G38" s="12">
        <v>38898740.109999999</v>
      </c>
      <c r="H38" s="12">
        <f>+E38-F38</f>
        <v>16953948.890000001</v>
      </c>
      <c r="J38" s="5"/>
    </row>
    <row r="39" spans="1:10" ht="27" x14ac:dyDescent="0.25">
      <c r="A39" s="8"/>
      <c r="B39" s="9" t="s">
        <v>43</v>
      </c>
      <c r="C39" s="10">
        <v>0</v>
      </c>
      <c r="D39" s="34">
        <f t="shared" ref="D39:D46" si="10">+E39-C39</f>
        <v>0</v>
      </c>
      <c r="E39" s="12">
        <v>0</v>
      </c>
      <c r="F39" s="12">
        <v>0</v>
      </c>
      <c r="G39" s="12"/>
      <c r="H39" s="12">
        <f t="shared" ref="H39:H46" si="11">+E39-F39</f>
        <v>0</v>
      </c>
      <c r="J39" s="5"/>
    </row>
    <row r="40" spans="1:10" x14ac:dyDescent="0.25">
      <c r="A40" s="8"/>
      <c r="B40" s="9" t="s">
        <v>44</v>
      </c>
      <c r="C40" s="10">
        <v>11398067</v>
      </c>
      <c r="D40" s="34">
        <f t="shared" si="10"/>
        <v>-2088357</v>
      </c>
      <c r="E40" s="12">
        <v>9309710</v>
      </c>
      <c r="F40" s="12">
        <v>9309709.0199999996</v>
      </c>
      <c r="G40" s="12">
        <v>9309709.0199999996</v>
      </c>
      <c r="H40" s="12">
        <f t="shared" si="11"/>
        <v>0.98000000044703484</v>
      </c>
      <c r="J40" s="5"/>
    </row>
    <row r="41" spans="1:10" x14ac:dyDescent="0.25">
      <c r="A41" s="8"/>
      <c r="B41" s="9" t="s">
        <v>45</v>
      </c>
      <c r="C41" s="10">
        <v>133424164</v>
      </c>
      <c r="D41" s="34">
        <f t="shared" si="10"/>
        <v>-19489391</v>
      </c>
      <c r="E41" s="12">
        <v>113934773</v>
      </c>
      <c r="F41" s="12">
        <v>57949532.07</v>
      </c>
      <c r="G41" s="12">
        <v>54281730.609999999</v>
      </c>
      <c r="H41" s="12">
        <f t="shared" si="11"/>
        <v>55985240.93</v>
      </c>
      <c r="J41" s="5"/>
    </row>
    <row r="42" spans="1:10" x14ac:dyDescent="0.25">
      <c r="A42" s="8"/>
      <c r="B42" s="9" t="s">
        <v>46</v>
      </c>
      <c r="C42" s="10">
        <v>147873552</v>
      </c>
      <c r="D42" s="34">
        <f t="shared" si="10"/>
        <v>8895</v>
      </c>
      <c r="E42" s="12">
        <v>147882447</v>
      </c>
      <c r="F42" s="12">
        <v>79795207.230000004</v>
      </c>
      <c r="G42" s="12">
        <v>73680912.870000005</v>
      </c>
      <c r="H42" s="12">
        <f t="shared" si="11"/>
        <v>68087239.769999996</v>
      </c>
      <c r="J42" s="5"/>
    </row>
    <row r="43" spans="1:10" ht="27" x14ac:dyDescent="0.25">
      <c r="A43" s="8"/>
      <c r="B43" s="9" t="s">
        <v>47</v>
      </c>
      <c r="C43" s="10">
        <v>0</v>
      </c>
      <c r="D43" s="34">
        <f t="shared" si="10"/>
        <v>0</v>
      </c>
      <c r="E43" s="12">
        <v>0</v>
      </c>
      <c r="F43" s="12">
        <v>0</v>
      </c>
      <c r="G43" s="12">
        <v>0</v>
      </c>
      <c r="H43" s="12">
        <f t="shared" si="11"/>
        <v>0</v>
      </c>
      <c r="J43" s="5"/>
    </row>
    <row r="44" spans="1:10" ht="27" x14ac:dyDescent="0.25">
      <c r="A44" s="8"/>
      <c r="B44" s="9" t="s">
        <v>48</v>
      </c>
      <c r="C44" s="10">
        <v>0</v>
      </c>
      <c r="D44" s="34">
        <f t="shared" si="10"/>
        <v>0</v>
      </c>
      <c r="E44" s="12">
        <v>0</v>
      </c>
      <c r="F44" s="12">
        <v>0</v>
      </c>
      <c r="G44" s="12">
        <v>0</v>
      </c>
      <c r="H44" s="12">
        <f t="shared" si="11"/>
        <v>0</v>
      </c>
      <c r="J44" s="5"/>
    </row>
    <row r="45" spans="1:10" x14ac:dyDescent="0.25">
      <c r="A45" s="8"/>
      <c r="B45" s="9" t="s">
        <v>49</v>
      </c>
      <c r="C45" s="10">
        <v>8040000</v>
      </c>
      <c r="D45" s="34">
        <f t="shared" si="10"/>
        <v>130500</v>
      </c>
      <c r="E45" s="12">
        <v>8170500</v>
      </c>
      <c r="F45" s="12">
        <v>4050500</v>
      </c>
      <c r="G45" s="12">
        <v>3948000</v>
      </c>
      <c r="H45" s="12">
        <f t="shared" si="11"/>
        <v>4120000</v>
      </c>
      <c r="J45" s="5"/>
    </row>
    <row r="46" spans="1:10" x14ac:dyDescent="0.25">
      <c r="A46" s="8"/>
      <c r="B46" s="9" t="s">
        <v>50</v>
      </c>
      <c r="C46" s="10">
        <v>0</v>
      </c>
      <c r="D46" s="34">
        <f t="shared" si="10"/>
        <v>0</v>
      </c>
      <c r="E46" s="12">
        <v>0</v>
      </c>
      <c r="F46" s="12">
        <v>0</v>
      </c>
      <c r="G46" s="12">
        <v>0</v>
      </c>
      <c r="H46" s="12">
        <f t="shared" si="11"/>
        <v>0</v>
      </c>
      <c r="J46" s="5"/>
    </row>
    <row r="47" spans="1:10" s="7" customFormat="1" x14ac:dyDescent="0.25">
      <c r="A47" s="38" t="s">
        <v>51</v>
      </c>
      <c r="B47" s="39"/>
      <c r="C47" s="6">
        <f>+C48+C49+C50+C51+C52+C53+C54+C55+C56</f>
        <v>32227077</v>
      </c>
      <c r="D47" s="6">
        <f>+D48+D49+D50+D51+D52+D53+D54+D55+D56</f>
        <v>-11466608</v>
      </c>
      <c r="E47" s="6">
        <f>+E48+E49+E50+E51+E52+E53+E54+E55+E56</f>
        <v>20760469</v>
      </c>
      <c r="F47" s="6">
        <f t="shared" ref="F47:H47" si="12">+F48+F49+F50+F51+F52+F53+F54+F55+F56</f>
        <v>11374904.460000001</v>
      </c>
      <c r="G47" s="6">
        <f t="shared" si="12"/>
        <v>11031731.289999999</v>
      </c>
      <c r="H47" s="6">
        <f t="shared" si="12"/>
        <v>9385564.5399999991</v>
      </c>
      <c r="J47" s="5"/>
    </row>
    <row r="48" spans="1:10" ht="27" x14ac:dyDescent="0.25">
      <c r="A48" s="8"/>
      <c r="B48" s="9" t="s">
        <v>52</v>
      </c>
      <c r="C48" s="10">
        <v>5983702</v>
      </c>
      <c r="D48" s="34">
        <f t="shared" ref="D48:D56" si="13">+E48-C48</f>
        <v>2835488</v>
      </c>
      <c r="E48" s="12">
        <v>8819190</v>
      </c>
      <c r="F48" s="12">
        <v>4437043.5</v>
      </c>
      <c r="G48" s="12">
        <v>4243520.95</v>
      </c>
      <c r="H48" s="12">
        <f>+E48-F48</f>
        <v>4382146.5</v>
      </c>
      <c r="J48" s="5"/>
    </row>
    <row r="49" spans="1:10" ht="27" x14ac:dyDescent="0.25">
      <c r="A49" s="8"/>
      <c r="B49" s="9" t="s">
        <v>53</v>
      </c>
      <c r="C49" s="10">
        <v>13400</v>
      </c>
      <c r="D49" s="34">
        <f t="shared" si="13"/>
        <v>713145</v>
      </c>
      <c r="E49" s="12">
        <v>726545</v>
      </c>
      <c r="F49" s="12">
        <v>365259.6</v>
      </c>
      <c r="G49" s="12">
        <v>365259.6</v>
      </c>
      <c r="H49" s="12">
        <f t="shared" ref="H49:H56" si="14">+E49-F49</f>
        <v>361285.4</v>
      </c>
      <c r="J49" s="5"/>
    </row>
    <row r="50" spans="1:10" ht="27" x14ac:dyDescent="0.25">
      <c r="A50" s="8"/>
      <c r="B50" s="9" t="s">
        <v>54</v>
      </c>
      <c r="C50" s="10">
        <v>0</v>
      </c>
      <c r="D50" s="34">
        <f t="shared" si="13"/>
        <v>27328</v>
      </c>
      <c r="E50" s="12">
        <v>27328</v>
      </c>
      <c r="F50" s="12">
        <v>21799.93</v>
      </c>
      <c r="G50" s="12">
        <v>7999.96</v>
      </c>
      <c r="H50" s="12">
        <f t="shared" si="14"/>
        <v>5528.07</v>
      </c>
      <c r="J50" s="5"/>
    </row>
    <row r="51" spans="1:10" ht="27" x14ac:dyDescent="0.25">
      <c r="A51" s="8"/>
      <c r="B51" s="9" t="s">
        <v>55</v>
      </c>
      <c r="C51" s="10">
        <v>0</v>
      </c>
      <c r="D51" s="34">
        <f t="shared" si="13"/>
        <v>3733576</v>
      </c>
      <c r="E51" s="12">
        <v>3733576</v>
      </c>
      <c r="F51" s="12">
        <v>2887622.06</v>
      </c>
      <c r="G51" s="12">
        <v>2887622.06</v>
      </c>
      <c r="H51" s="12">
        <f t="shared" si="14"/>
        <v>845953.94</v>
      </c>
      <c r="J51" s="5"/>
    </row>
    <row r="52" spans="1:10" ht="27" x14ac:dyDescent="0.25">
      <c r="A52" s="8"/>
      <c r="B52" s="9" t="s">
        <v>56</v>
      </c>
      <c r="C52" s="10">
        <v>0</v>
      </c>
      <c r="D52" s="34">
        <f t="shared" si="13"/>
        <v>0</v>
      </c>
      <c r="E52" s="12">
        <v>0</v>
      </c>
      <c r="F52" s="12">
        <v>0</v>
      </c>
      <c r="G52" s="12">
        <v>0</v>
      </c>
      <c r="H52" s="12">
        <f t="shared" si="14"/>
        <v>0</v>
      </c>
      <c r="J52" s="5"/>
    </row>
    <row r="53" spans="1:10" ht="27" x14ac:dyDescent="0.25">
      <c r="A53" s="8"/>
      <c r="B53" s="9" t="s">
        <v>57</v>
      </c>
      <c r="C53" s="10">
        <v>25717313</v>
      </c>
      <c r="D53" s="34">
        <f t="shared" si="13"/>
        <v>-19962367</v>
      </c>
      <c r="E53" s="12">
        <v>5754946</v>
      </c>
      <c r="F53" s="12">
        <v>2450715.5499999998</v>
      </c>
      <c r="G53" s="12">
        <v>2417654.88</v>
      </c>
      <c r="H53" s="12">
        <f t="shared" si="14"/>
        <v>3304230.45</v>
      </c>
      <c r="J53" s="5"/>
    </row>
    <row r="54" spans="1:10" x14ac:dyDescent="0.25">
      <c r="A54" s="8"/>
      <c r="B54" s="9" t="s">
        <v>58</v>
      </c>
      <c r="C54" s="10">
        <v>0</v>
      </c>
      <c r="D54" s="34">
        <f t="shared" si="13"/>
        <v>0</v>
      </c>
      <c r="E54" s="12">
        <v>0</v>
      </c>
      <c r="F54" s="12">
        <v>0</v>
      </c>
      <c r="G54" s="12">
        <v>0</v>
      </c>
      <c r="H54" s="12">
        <f t="shared" si="14"/>
        <v>0</v>
      </c>
      <c r="J54" s="5"/>
    </row>
    <row r="55" spans="1:10" x14ac:dyDescent="0.25">
      <c r="A55" s="8"/>
      <c r="B55" s="9" t="s">
        <v>59</v>
      </c>
      <c r="C55" s="10">
        <v>0</v>
      </c>
      <c r="D55" s="11">
        <f t="shared" si="13"/>
        <v>0</v>
      </c>
      <c r="E55" s="12">
        <v>0</v>
      </c>
      <c r="F55" s="12">
        <v>0</v>
      </c>
      <c r="G55" s="12">
        <v>0</v>
      </c>
      <c r="H55" s="12">
        <f t="shared" si="14"/>
        <v>0</v>
      </c>
      <c r="J55" s="5"/>
    </row>
    <row r="56" spans="1:10" x14ac:dyDescent="0.25">
      <c r="A56" s="8"/>
      <c r="B56" s="9" t="s">
        <v>60</v>
      </c>
      <c r="C56" s="10">
        <v>512662</v>
      </c>
      <c r="D56" s="34">
        <f t="shared" si="13"/>
        <v>1186222</v>
      </c>
      <c r="E56" s="12">
        <v>1698884</v>
      </c>
      <c r="F56" s="12">
        <v>1212463.82</v>
      </c>
      <c r="G56" s="12">
        <v>1109673.8400000001</v>
      </c>
      <c r="H56" s="12">
        <f t="shared" si="14"/>
        <v>486420.17999999993</v>
      </c>
      <c r="J56" s="5"/>
    </row>
    <row r="57" spans="1:10" s="7" customFormat="1" x14ac:dyDescent="0.25">
      <c r="A57" s="38" t="s">
        <v>61</v>
      </c>
      <c r="B57" s="39"/>
      <c r="C57" s="6">
        <f>+C58+C59+C60</f>
        <v>265784502</v>
      </c>
      <c r="D57" s="6">
        <f>+D58+D59+D60</f>
        <v>59889368</v>
      </c>
      <c r="E57" s="6">
        <f>+E58+E59+E60</f>
        <v>325673870</v>
      </c>
      <c r="F57" s="6">
        <f t="shared" ref="F57" si="15">+F58+F59+F60</f>
        <v>34502289.799999997</v>
      </c>
      <c r="G57" s="6">
        <f t="shared" ref="G57" si="16">+G58+G59+G60</f>
        <v>34502289.799999997</v>
      </c>
      <c r="H57" s="6">
        <f t="shared" ref="H57" si="17">+H58+H59+H60</f>
        <v>291171580.19999999</v>
      </c>
      <c r="J57" s="5"/>
    </row>
    <row r="58" spans="1:10" ht="27" x14ac:dyDescent="0.25">
      <c r="A58" s="8"/>
      <c r="B58" s="9" t="s">
        <v>62</v>
      </c>
      <c r="C58" s="10">
        <v>259484502</v>
      </c>
      <c r="D58" s="34">
        <f>+E58-C58</f>
        <v>49792121</v>
      </c>
      <c r="E58" s="12">
        <v>309276623</v>
      </c>
      <c r="F58" s="12">
        <v>25713927.350000001</v>
      </c>
      <c r="G58" s="12">
        <v>25713927.350000001</v>
      </c>
      <c r="H58" s="12">
        <f>+E58-F58</f>
        <v>283562695.64999998</v>
      </c>
      <c r="J58" s="5"/>
    </row>
    <row r="59" spans="1:10" x14ac:dyDescent="0.25">
      <c r="A59" s="8"/>
      <c r="B59" s="9" t="s">
        <v>63</v>
      </c>
      <c r="C59" s="10">
        <v>6300000</v>
      </c>
      <c r="D59" s="34">
        <f>+E59-C59</f>
        <v>10097247</v>
      </c>
      <c r="E59" s="12">
        <v>16397247</v>
      </c>
      <c r="F59" s="12">
        <v>8788362.4499999993</v>
      </c>
      <c r="G59" s="12">
        <v>8788362.4499999993</v>
      </c>
      <c r="H59" s="12">
        <f t="shared" ref="H59:H60" si="18">+E59-F59</f>
        <v>7608884.5500000007</v>
      </c>
      <c r="J59" s="5"/>
    </row>
    <row r="60" spans="1:10" ht="27" x14ac:dyDescent="0.25">
      <c r="A60" s="8"/>
      <c r="B60" s="9" t="s">
        <v>64</v>
      </c>
      <c r="C60" s="10">
        <v>0</v>
      </c>
      <c r="D60" s="11">
        <f>+E60-C60</f>
        <v>0</v>
      </c>
      <c r="E60" s="12">
        <v>0</v>
      </c>
      <c r="F60" s="12">
        <v>0</v>
      </c>
      <c r="G60" s="12">
        <v>0</v>
      </c>
      <c r="H60" s="12">
        <f t="shared" si="18"/>
        <v>0</v>
      </c>
      <c r="J60" s="5"/>
    </row>
    <row r="61" spans="1:10" s="7" customFormat="1" x14ac:dyDescent="0.25">
      <c r="A61" s="38" t="s">
        <v>65</v>
      </c>
      <c r="B61" s="39"/>
      <c r="C61" s="6">
        <f>+C62+C63+C64+C65+C66+C67+C68+C69</f>
        <v>100854130</v>
      </c>
      <c r="D61" s="6">
        <f>+D62+D63+D64+D65+D66+D67+D68+D69</f>
        <v>-29008905</v>
      </c>
      <c r="E61" s="6">
        <f>+E62+E63+E64+E65+E66+E67+E68+E69</f>
        <v>71845225</v>
      </c>
      <c r="F61" s="6">
        <f t="shared" ref="F61:H61" si="19">+F62+F63+F64+F65+F66+F67+F68+F69</f>
        <v>17129512.080000002</v>
      </c>
      <c r="G61" s="6">
        <f t="shared" si="19"/>
        <v>14171711.880000001</v>
      </c>
      <c r="H61" s="6">
        <f t="shared" si="19"/>
        <v>54715712.920000002</v>
      </c>
      <c r="J61" s="5"/>
    </row>
    <row r="62" spans="1:10" ht="27" x14ac:dyDescent="0.25">
      <c r="A62" s="8"/>
      <c r="B62" s="9" t="s">
        <v>66</v>
      </c>
      <c r="C62" s="10">
        <v>0</v>
      </c>
      <c r="D62" s="11">
        <f>+E62-C62</f>
        <v>0</v>
      </c>
      <c r="E62" s="12">
        <v>0</v>
      </c>
      <c r="F62" s="12">
        <v>0</v>
      </c>
      <c r="G62" s="12">
        <v>0</v>
      </c>
      <c r="H62" s="12">
        <f>+E62-F62</f>
        <v>0</v>
      </c>
      <c r="J62" s="5"/>
    </row>
    <row r="63" spans="1:10" ht="27" x14ac:dyDescent="0.25">
      <c r="A63" s="8"/>
      <c r="B63" s="9" t="s">
        <v>67</v>
      </c>
      <c r="C63" s="10">
        <v>0</v>
      </c>
      <c r="D63" s="11">
        <f t="shared" ref="D63:D69" si="20">+E63-C63</f>
        <v>0</v>
      </c>
      <c r="E63" s="12">
        <v>0</v>
      </c>
      <c r="F63" s="12">
        <v>0</v>
      </c>
      <c r="G63" s="12">
        <v>0</v>
      </c>
      <c r="H63" s="12">
        <f t="shared" ref="H63:H69" si="21">+E63-F63</f>
        <v>0</v>
      </c>
      <c r="J63" s="5"/>
    </row>
    <row r="64" spans="1:10" x14ac:dyDescent="0.25">
      <c r="A64" s="8"/>
      <c r="B64" s="9" t="s">
        <v>68</v>
      </c>
      <c r="C64" s="10">
        <v>0</v>
      </c>
      <c r="D64" s="11">
        <f t="shared" si="20"/>
        <v>0</v>
      </c>
      <c r="E64" s="12">
        <v>0</v>
      </c>
      <c r="F64" s="12">
        <v>0</v>
      </c>
      <c r="G64" s="12">
        <v>0</v>
      </c>
      <c r="H64" s="12">
        <f t="shared" si="21"/>
        <v>0</v>
      </c>
      <c r="J64" s="5"/>
    </row>
    <row r="65" spans="1:10" x14ac:dyDescent="0.25">
      <c r="A65" s="8"/>
      <c r="B65" s="9" t="s">
        <v>69</v>
      </c>
      <c r="C65" s="10">
        <v>0</v>
      </c>
      <c r="D65" s="11">
        <f t="shared" si="20"/>
        <v>0</v>
      </c>
      <c r="E65" s="12">
        <v>0</v>
      </c>
      <c r="F65" s="12">
        <v>0</v>
      </c>
      <c r="G65" s="12">
        <v>0</v>
      </c>
      <c r="H65" s="12">
        <f t="shared" si="21"/>
        <v>0</v>
      </c>
      <c r="J65" s="5"/>
    </row>
    <row r="66" spans="1:10" ht="27" x14ac:dyDescent="0.25">
      <c r="A66" s="8"/>
      <c r="B66" s="9" t="s">
        <v>70</v>
      </c>
      <c r="C66" s="10">
        <v>36854130</v>
      </c>
      <c r="D66" s="11">
        <f t="shared" si="20"/>
        <v>-8905</v>
      </c>
      <c r="E66" s="12">
        <v>36845225</v>
      </c>
      <c r="F66" s="12">
        <v>17129512.080000002</v>
      </c>
      <c r="G66" s="12">
        <v>14171711.880000001</v>
      </c>
      <c r="H66" s="12">
        <f t="shared" si="21"/>
        <v>19715712.919999998</v>
      </c>
      <c r="J66" s="5"/>
    </row>
    <row r="67" spans="1:10" ht="27" x14ac:dyDescent="0.25">
      <c r="A67" s="8"/>
      <c r="B67" s="9" t="s">
        <v>71</v>
      </c>
      <c r="C67" s="10">
        <v>0</v>
      </c>
      <c r="D67" s="11">
        <f t="shared" si="20"/>
        <v>0</v>
      </c>
      <c r="E67" s="12">
        <v>0</v>
      </c>
      <c r="F67" s="12">
        <v>0</v>
      </c>
      <c r="G67" s="12">
        <v>0</v>
      </c>
      <c r="H67" s="12">
        <f t="shared" si="21"/>
        <v>0</v>
      </c>
      <c r="J67" s="5"/>
    </row>
    <row r="68" spans="1:10" x14ac:dyDescent="0.25">
      <c r="A68" s="8"/>
      <c r="B68" s="9" t="s">
        <v>72</v>
      </c>
      <c r="C68" s="10">
        <v>0</v>
      </c>
      <c r="D68" s="11">
        <f t="shared" si="20"/>
        <v>0</v>
      </c>
      <c r="E68" s="12">
        <v>0</v>
      </c>
      <c r="F68" s="12">
        <v>0</v>
      </c>
      <c r="G68" s="12">
        <v>0</v>
      </c>
      <c r="H68" s="12">
        <f t="shared" si="21"/>
        <v>0</v>
      </c>
      <c r="J68" s="5"/>
    </row>
    <row r="69" spans="1:10" ht="40.5" x14ac:dyDescent="0.25">
      <c r="A69" s="8"/>
      <c r="B69" s="9" t="s">
        <v>73</v>
      </c>
      <c r="C69" s="10">
        <v>64000000</v>
      </c>
      <c r="D69" s="11">
        <f t="shared" si="20"/>
        <v>-29000000</v>
      </c>
      <c r="E69" s="12">
        <v>35000000</v>
      </c>
      <c r="F69" s="12">
        <v>0</v>
      </c>
      <c r="G69" s="12">
        <v>0</v>
      </c>
      <c r="H69" s="12">
        <f t="shared" si="21"/>
        <v>35000000</v>
      </c>
      <c r="J69" s="5"/>
    </row>
    <row r="70" spans="1:10" s="7" customFormat="1" x14ac:dyDescent="0.25">
      <c r="A70" s="38" t="s">
        <v>74</v>
      </c>
      <c r="B70" s="39"/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J70" s="5"/>
    </row>
    <row r="71" spans="1:10" x14ac:dyDescent="0.25">
      <c r="A71" s="8"/>
      <c r="B71" s="9" t="s">
        <v>75</v>
      </c>
      <c r="C71" s="10">
        <v>0</v>
      </c>
      <c r="D71" s="13">
        <v>0</v>
      </c>
      <c r="E71" s="10">
        <v>0</v>
      </c>
      <c r="F71" s="10">
        <v>0</v>
      </c>
      <c r="G71" s="10">
        <v>0</v>
      </c>
      <c r="H71" s="12">
        <v>0</v>
      </c>
      <c r="J71" s="5"/>
    </row>
    <row r="72" spans="1:10" x14ac:dyDescent="0.25">
      <c r="A72" s="8"/>
      <c r="B72" s="9" t="s">
        <v>76</v>
      </c>
      <c r="C72" s="10">
        <v>0</v>
      </c>
      <c r="D72" s="13">
        <v>0</v>
      </c>
      <c r="E72" s="10">
        <v>0</v>
      </c>
      <c r="F72" s="10">
        <v>0</v>
      </c>
      <c r="G72" s="10">
        <v>0</v>
      </c>
      <c r="H72" s="12">
        <v>0</v>
      </c>
      <c r="J72" s="5"/>
    </row>
    <row r="73" spans="1:10" x14ac:dyDescent="0.25">
      <c r="A73" s="8"/>
      <c r="B73" s="9" t="s">
        <v>77</v>
      </c>
      <c r="C73" s="10">
        <v>0</v>
      </c>
      <c r="D73" s="13">
        <v>0</v>
      </c>
      <c r="E73" s="10">
        <v>0</v>
      </c>
      <c r="F73" s="10">
        <v>0</v>
      </c>
      <c r="G73" s="10">
        <v>0</v>
      </c>
      <c r="H73" s="12">
        <v>0</v>
      </c>
      <c r="J73" s="5"/>
    </row>
    <row r="74" spans="1:10" s="7" customFormat="1" x14ac:dyDescent="0.25">
      <c r="A74" s="38" t="s">
        <v>78</v>
      </c>
      <c r="B74" s="39"/>
      <c r="C74" s="6">
        <v>0</v>
      </c>
      <c r="D74" s="6">
        <f>+D75+D76+D77+D78+D79+D80+D81</f>
        <v>32026528</v>
      </c>
      <c r="E74" s="6">
        <f>+E75+E76+E77+E78+E79+E80+E81</f>
        <v>32026528</v>
      </c>
      <c r="F74" s="6">
        <f t="shared" ref="F74" si="22">+F75+F76+F77+F78+F79+F80+F81</f>
        <v>30559359.539999999</v>
      </c>
      <c r="G74" s="6">
        <f t="shared" ref="G74" si="23">+G75+G76+G77+G78+G79+G80+G81</f>
        <v>30559359.539999999</v>
      </c>
      <c r="H74" s="6">
        <f t="shared" ref="H74" si="24">+H75+H76+H77+H78+H79+H80+H81</f>
        <v>1467168.4600000009</v>
      </c>
      <c r="J74" s="5"/>
    </row>
    <row r="75" spans="1:10" ht="27" x14ac:dyDescent="0.25">
      <c r="A75" s="8"/>
      <c r="B75" s="9" t="s">
        <v>79</v>
      </c>
      <c r="C75" s="10">
        <v>0</v>
      </c>
      <c r="D75" s="35">
        <f>+E75-C75</f>
        <v>0</v>
      </c>
      <c r="E75" s="10">
        <v>0</v>
      </c>
      <c r="F75" s="10">
        <v>0</v>
      </c>
      <c r="G75" s="10">
        <v>0</v>
      </c>
      <c r="H75" s="12">
        <f>+E75-F75</f>
        <v>0</v>
      </c>
      <c r="J75" s="5"/>
    </row>
    <row r="76" spans="1:10" x14ac:dyDescent="0.25">
      <c r="A76" s="8"/>
      <c r="B76" s="9" t="s">
        <v>80</v>
      </c>
      <c r="C76" s="10">
        <v>0</v>
      </c>
      <c r="D76" s="35">
        <f t="shared" ref="D76:D81" si="25">+E76-C76</f>
        <v>0</v>
      </c>
      <c r="E76" s="10">
        <v>0</v>
      </c>
      <c r="F76" s="10">
        <v>0</v>
      </c>
      <c r="G76" s="10">
        <v>0</v>
      </c>
      <c r="H76" s="12">
        <f t="shared" ref="H76:H81" si="26">+E76-F76</f>
        <v>0</v>
      </c>
      <c r="J76" s="5"/>
    </row>
    <row r="77" spans="1:10" ht="27" x14ac:dyDescent="0.25">
      <c r="A77" s="8"/>
      <c r="B77" s="9" t="s">
        <v>81</v>
      </c>
      <c r="C77" s="10">
        <v>0</v>
      </c>
      <c r="D77" s="35">
        <f t="shared" si="25"/>
        <v>0</v>
      </c>
      <c r="E77" s="10">
        <v>0</v>
      </c>
      <c r="F77" s="10">
        <v>0</v>
      </c>
      <c r="G77" s="10">
        <v>0</v>
      </c>
      <c r="H77" s="12">
        <f t="shared" si="26"/>
        <v>0</v>
      </c>
      <c r="J77" s="5"/>
    </row>
    <row r="78" spans="1:10" x14ac:dyDescent="0.25">
      <c r="A78" s="8"/>
      <c r="B78" s="9" t="s">
        <v>82</v>
      </c>
      <c r="C78" s="10">
        <v>0</v>
      </c>
      <c r="D78" s="35">
        <f t="shared" si="25"/>
        <v>0</v>
      </c>
      <c r="E78" s="10">
        <v>0</v>
      </c>
      <c r="F78" s="10">
        <v>0</v>
      </c>
      <c r="G78" s="10">
        <v>0</v>
      </c>
      <c r="H78" s="12">
        <f t="shared" si="26"/>
        <v>0</v>
      </c>
      <c r="J78" s="5"/>
    </row>
    <row r="79" spans="1:10" x14ac:dyDescent="0.25">
      <c r="A79" s="8"/>
      <c r="B79" s="9" t="s">
        <v>83</v>
      </c>
      <c r="C79" s="10">
        <v>0</v>
      </c>
      <c r="D79" s="35">
        <f t="shared" si="25"/>
        <v>0</v>
      </c>
      <c r="E79" s="10">
        <v>0</v>
      </c>
      <c r="F79" s="10">
        <v>0</v>
      </c>
      <c r="G79" s="10">
        <v>0</v>
      </c>
      <c r="H79" s="12">
        <f t="shared" si="26"/>
        <v>0</v>
      </c>
      <c r="J79" s="5"/>
    </row>
    <row r="80" spans="1:10" x14ac:dyDescent="0.25">
      <c r="A80" s="8"/>
      <c r="B80" s="9" t="s">
        <v>84</v>
      </c>
      <c r="C80" s="10">
        <v>0</v>
      </c>
      <c r="D80" s="35">
        <f t="shared" si="25"/>
        <v>0</v>
      </c>
      <c r="E80" s="10">
        <v>0</v>
      </c>
      <c r="F80" s="10">
        <v>0</v>
      </c>
      <c r="G80" s="10">
        <v>0</v>
      </c>
      <c r="H80" s="12">
        <f t="shared" si="26"/>
        <v>0</v>
      </c>
      <c r="J80" s="5"/>
    </row>
    <row r="81" spans="1:11 16384:16384" ht="27" x14ac:dyDescent="0.25">
      <c r="A81" s="8"/>
      <c r="B81" s="9" t="s">
        <v>85</v>
      </c>
      <c r="C81" s="10">
        <v>0</v>
      </c>
      <c r="D81" s="35">
        <f t="shared" si="25"/>
        <v>32026528</v>
      </c>
      <c r="E81" s="10">
        <v>32026528</v>
      </c>
      <c r="F81" s="10">
        <v>30559359.539999999</v>
      </c>
      <c r="G81" s="10">
        <v>30559359.539999999</v>
      </c>
      <c r="H81" s="12">
        <f t="shared" si="26"/>
        <v>1467168.4600000009</v>
      </c>
      <c r="J81" s="5"/>
    </row>
    <row r="82" spans="1:11 16384:16384" x14ac:dyDescent="0.25">
      <c r="A82" s="8"/>
      <c r="B82" s="9"/>
      <c r="C82" s="10"/>
      <c r="D82" s="13"/>
      <c r="E82" s="10"/>
      <c r="F82" s="10"/>
      <c r="G82" s="10"/>
      <c r="H82" s="10"/>
    </row>
    <row r="83" spans="1:11 16384:16384" ht="31.5" customHeight="1" x14ac:dyDescent="0.25">
      <c r="A83" s="38" t="s">
        <v>86</v>
      </c>
      <c r="B83" s="39"/>
      <c r="C83" s="6">
        <f>+C84+C92+C102+C112+C122+C132+C136+C145+C149</f>
        <v>817984696</v>
      </c>
      <c r="D83" s="6">
        <f>+D84+D92+D102+D112+D122+D132+D136+D145+D149</f>
        <v>111064520</v>
      </c>
      <c r="E83" s="6">
        <f>+E84+E92+E102+E112+E122+E132+E136+E145+E149</f>
        <v>929049216</v>
      </c>
      <c r="F83" s="6">
        <f t="shared" ref="F83:H83" si="27">+F84+F92+F102+F112+F122+F132+F136+F145+F149</f>
        <v>356290743.34999996</v>
      </c>
      <c r="G83" s="6">
        <f t="shared" si="27"/>
        <v>335907457.93999994</v>
      </c>
      <c r="H83" s="6">
        <f t="shared" si="27"/>
        <v>572758472.64999998</v>
      </c>
      <c r="J83" s="5"/>
      <c r="K83" s="14"/>
    </row>
    <row r="84" spans="1:11 16384:16384" x14ac:dyDescent="0.25">
      <c r="A84" s="38" t="s">
        <v>13</v>
      </c>
      <c r="B84" s="39"/>
      <c r="C84" s="15">
        <f>+C85+C86+C87+C88+C89+C90+C91</f>
        <v>89746739</v>
      </c>
      <c r="D84" s="16">
        <f>+D85+D86+D87+D88+D89+D90+D91</f>
        <v>69675</v>
      </c>
      <c r="E84" s="16">
        <f>+E85+E86+E87+E88+E89+E90+E91</f>
        <v>89816414</v>
      </c>
      <c r="F84" s="16">
        <f t="shared" ref="F84:H84" si="28">+F85+F86+F87+F88+F89+F90+F91</f>
        <v>38634167.950000003</v>
      </c>
      <c r="G84" s="16">
        <f t="shared" si="28"/>
        <v>34975589.330000006</v>
      </c>
      <c r="H84" s="16">
        <f t="shared" si="28"/>
        <v>51182246.049999997</v>
      </c>
      <c r="J84" s="5"/>
    </row>
    <row r="85" spans="1:11 16384:16384" ht="27" x14ac:dyDescent="0.25">
      <c r="A85" s="8"/>
      <c r="B85" s="9" t="s">
        <v>14</v>
      </c>
      <c r="C85" s="10">
        <v>59387541</v>
      </c>
      <c r="D85" s="17">
        <f t="shared" ref="D85:D91" si="29">+E85-C85</f>
        <v>-946208</v>
      </c>
      <c r="E85" s="10">
        <v>58441333</v>
      </c>
      <c r="F85" s="10">
        <v>25348963.120000001</v>
      </c>
      <c r="G85" s="10">
        <v>25348963.120000001</v>
      </c>
      <c r="H85" s="10">
        <f>+E85-F85</f>
        <v>33092369.879999999</v>
      </c>
      <c r="J85" s="5"/>
    </row>
    <row r="86" spans="1:11 16384:16384" ht="27" x14ac:dyDescent="0.25">
      <c r="A86" s="8"/>
      <c r="B86" s="9" t="s">
        <v>15</v>
      </c>
      <c r="C86" s="10">
        <v>0</v>
      </c>
      <c r="D86" s="17">
        <f t="shared" si="29"/>
        <v>0</v>
      </c>
      <c r="E86" s="10">
        <v>0</v>
      </c>
      <c r="F86" s="10">
        <v>0</v>
      </c>
      <c r="G86" s="10">
        <v>0</v>
      </c>
      <c r="H86" s="10">
        <f t="shared" ref="H86:H91" si="30">+E86-F86</f>
        <v>0</v>
      </c>
      <c r="J86" s="5"/>
      <c r="XFD86" s="10">
        <v>0</v>
      </c>
    </row>
    <row r="87" spans="1:11 16384:16384" ht="27" x14ac:dyDescent="0.25">
      <c r="A87" s="8"/>
      <c r="B87" s="9" t="s">
        <v>16</v>
      </c>
      <c r="C87" s="10">
        <v>14265048</v>
      </c>
      <c r="D87" s="17">
        <f t="shared" si="29"/>
        <v>719626</v>
      </c>
      <c r="E87" s="10">
        <v>14984674</v>
      </c>
      <c r="F87" s="10">
        <v>6090916.4800000004</v>
      </c>
      <c r="G87" s="10">
        <v>3368679.19</v>
      </c>
      <c r="H87" s="10">
        <f t="shared" si="30"/>
        <v>8893757.5199999996</v>
      </c>
      <c r="J87" s="5"/>
    </row>
    <row r="88" spans="1:11 16384:16384" x14ac:dyDescent="0.25">
      <c r="A88" s="8"/>
      <c r="B88" s="9" t="s">
        <v>17</v>
      </c>
      <c r="C88" s="10">
        <v>7261719</v>
      </c>
      <c r="D88" s="17">
        <f t="shared" si="29"/>
        <v>-89801</v>
      </c>
      <c r="E88" s="10">
        <v>7171918</v>
      </c>
      <c r="F88" s="10">
        <v>2875349.95</v>
      </c>
      <c r="G88" s="10">
        <v>1960513.62</v>
      </c>
      <c r="H88" s="10">
        <f t="shared" si="30"/>
        <v>4296568.05</v>
      </c>
      <c r="J88" s="5"/>
    </row>
    <row r="89" spans="1:11 16384:16384" ht="27" x14ac:dyDescent="0.25">
      <c r="A89" s="8"/>
      <c r="B89" s="9" t="s">
        <v>18</v>
      </c>
      <c r="C89" s="10">
        <v>8832431</v>
      </c>
      <c r="D89" s="17">
        <f t="shared" si="29"/>
        <v>386058</v>
      </c>
      <c r="E89" s="10">
        <v>9218489</v>
      </c>
      <c r="F89" s="10">
        <v>4318938.4000000004</v>
      </c>
      <c r="G89" s="10">
        <v>4297433.4000000004</v>
      </c>
      <c r="H89" s="10">
        <f t="shared" si="30"/>
        <v>4899550.5999999996</v>
      </c>
      <c r="J89" s="5"/>
    </row>
    <row r="90" spans="1:11 16384:16384" x14ac:dyDescent="0.25">
      <c r="A90" s="8"/>
      <c r="B90" s="9" t="s">
        <v>19</v>
      </c>
      <c r="C90" s="10">
        <v>0</v>
      </c>
      <c r="D90" s="17">
        <f t="shared" si="29"/>
        <v>0</v>
      </c>
      <c r="E90" s="10">
        <v>0</v>
      </c>
      <c r="F90" s="10">
        <v>0</v>
      </c>
      <c r="G90" s="10">
        <v>0</v>
      </c>
      <c r="H90" s="10">
        <f t="shared" si="30"/>
        <v>0</v>
      </c>
      <c r="J90" s="5"/>
    </row>
    <row r="91" spans="1:11 16384:16384" ht="27" x14ac:dyDescent="0.25">
      <c r="A91" s="8"/>
      <c r="B91" s="9" t="s">
        <v>20</v>
      </c>
      <c r="C91" s="10">
        <v>0</v>
      </c>
      <c r="D91" s="17">
        <f t="shared" si="29"/>
        <v>0</v>
      </c>
      <c r="E91" s="10">
        <v>0</v>
      </c>
      <c r="F91" s="10">
        <v>0</v>
      </c>
      <c r="G91" s="10">
        <v>0</v>
      </c>
      <c r="H91" s="10">
        <f t="shared" si="30"/>
        <v>0</v>
      </c>
      <c r="J91" s="5"/>
    </row>
    <row r="92" spans="1:11 16384:16384" s="7" customFormat="1" x14ac:dyDescent="0.25">
      <c r="A92" s="38" t="s">
        <v>21</v>
      </c>
      <c r="B92" s="39"/>
      <c r="C92" s="6">
        <f>+C93+C94+C95+C96+C97+C98+C99+C100+C101</f>
        <v>100507652</v>
      </c>
      <c r="D92" s="6">
        <f>+D93+D94+D95+D96+D97+D98+D99+D100+D101</f>
        <v>18368926</v>
      </c>
      <c r="E92" s="6">
        <f>+E93+E94+E95+E96+E97+E98+E99+E100+E101</f>
        <v>118876578</v>
      </c>
      <c r="F92" s="6">
        <f t="shared" ref="F92:H92" si="31">+F93+F94+F95+F96+F97+F98+F99+F100+F101</f>
        <v>34624732.270000003</v>
      </c>
      <c r="G92" s="6">
        <f t="shared" si="31"/>
        <v>30555639.440000001</v>
      </c>
      <c r="H92" s="6">
        <f t="shared" si="31"/>
        <v>84251845.729999989</v>
      </c>
      <c r="J92" s="5"/>
    </row>
    <row r="93" spans="1:11 16384:16384" ht="40.5" x14ac:dyDescent="0.25">
      <c r="A93" s="8"/>
      <c r="B93" s="9" t="s">
        <v>22</v>
      </c>
      <c r="C93" s="10">
        <v>2182199</v>
      </c>
      <c r="D93" s="13">
        <f>+E93-C93</f>
        <v>-156204</v>
      </c>
      <c r="E93" s="10">
        <v>2025995</v>
      </c>
      <c r="F93" s="10">
        <v>476326</v>
      </c>
      <c r="G93" s="10">
        <v>449720.69</v>
      </c>
      <c r="H93" s="10">
        <f>+E93-F93</f>
        <v>1549669</v>
      </c>
      <c r="J93" s="18"/>
    </row>
    <row r="94" spans="1:11 16384:16384" x14ac:dyDescent="0.25">
      <c r="A94" s="8"/>
      <c r="B94" s="9" t="s">
        <v>23</v>
      </c>
      <c r="C94" s="10">
        <v>11419408</v>
      </c>
      <c r="D94" s="13">
        <f t="shared" ref="D94:D101" si="32">+E94-C94</f>
        <v>1213988</v>
      </c>
      <c r="E94" s="10">
        <v>12633396</v>
      </c>
      <c r="F94" s="10">
        <v>4539275.92</v>
      </c>
      <c r="G94" s="10">
        <v>4288067.95</v>
      </c>
      <c r="H94" s="10">
        <f t="shared" ref="H94:H101" si="33">+E94-F94</f>
        <v>8094120.0800000001</v>
      </c>
      <c r="J94" s="5"/>
    </row>
    <row r="95" spans="1:11 16384:16384" ht="40.5" x14ac:dyDescent="0.25">
      <c r="A95" s="8"/>
      <c r="B95" s="9" t="s">
        <v>24</v>
      </c>
      <c r="C95" s="10">
        <v>0</v>
      </c>
      <c r="D95" s="13">
        <f t="shared" si="32"/>
        <v>0</v>
      </c>
      <c r="E95" s="10">
        <v>0</v>
      </c>
      <c r="F95" s="10">
        <v>0</v>
      </c>
      <c r="G95" s="10">
        <v>0</v>
      </c>
      <c r="H95" s="10">
        <f t="shared" si="33"/>
        <v>0</v>
      </c>
      <c r="J95" s="5"/>
    </row>
    <row r="96" spans="1:11 16384:16384" ht="27" x14ac:dyDescent="0.25">
      <c r="A96" s="8"/>
      <c r="B96" s="9" t="s">
        <v>25</v>
      </c>
      <c r="C96" s="10">
        <v>47685892</v>
      </c>
      <c r="D96" s="13">
        <f t="shared" si="32"/>
        <v>969612</v>
      </c>
      <c r="E96" s="10">
        <v>48655504</v>
      </c>
      <c r="F96" s="10">
        <v>14174760.73</v>
      </c>
      <c r="G96" s="10">
        <v>10594341.07</v>
      </c>
      <c r="H96" s="10">
        <f t="shared" si="33"/>
        <v>34480743.269999996</v>
      </c>
      <c r="J96" s="5"/>
    </row>
    <row r="97" spans="1:10" ht="27" x14ac:dyDescent="0.25">
      <c r="A97" s="8"/>
      <c r="B97" s="9" t="s">
        <v>26</v>
      </c>
      <c r="C97" s="10">
        <v>1223091</v>
      </c>
      <c r="D97" s="13">
        <f t="shared" si="32"/>
        <v>-53719</v>
      </c>
      <c r="E97" s="10">
        <v>1169372</v>
      </c>
      <c r="F97" s="10">
        <v>600365.96</v>
      </c>
      <c r="G97" s="10">
        <v>569450.82999999996</v>
      </c>
      <c r="H97" s="10">
        <f t="shared" si="33"/>
        <v>569006.04</v>
      </c>
      <c r="J97" s="5"/>
    </row>
    <row r="98" spans="1:10" ht="27" x14ac:dyDescent="0.25">
      <c r="A98" s="8"/>
      <c r="B98" s="9" t="s">
        <v>27</v>
      </c>
      <c r="C98" s="10">
        <v>34110799</v>
      </c>
      <c r="D98" s="13">
        <f t="shared" si="32"/>
        <v>-37037</v>
      </c>
      <c r="E98" s="10">
        <v>34073762</v>
      </c>
      <c r="F98" s="10">
        <v>14215164.92</v>
      </c>
      <c r="G98" s="10">
        <v>14155918.1</v>
      </c>
      <c r="H98" s="10">
        <f t="shared" si="33"/>
        <v>19858597.079999998</v>
      </c>
      <c r="J98" s="5"/>
    </row>
    <row r="99" spans="1:10" ht="40.5" x14ac:dyDescent="0.25">
      <c r="A99" s="8"/>
      <c r="B99" s="9" t="s">
        <v>28</v>
      </c>
      <c r="C99" s="10">
        <v>1969680</v>
      </c>
      <c r="D99" s="13">
        <f t="shared" si="32"/>
        <v>2866177</v>
      </c>
      <c r="E99" s="10">
        <v>4835857</v>
      </c>
      <c r="F99" s="10">
        <v>122420.90000000001</v>
      </c>
      <c r="G99" s="10">
        <v>76208.820000000007</v>
      </c>
      <c r="H99" s="10">
        <f t="shared" si="33"/>
        <v>4713436.0999999996</v>
      </c>
      <c r="J99" s="5"/>
    </row>
    <row r="100" spans="1:10" ht="27" x14ac:dyDescent="0.25">
      <c r="A100" s="8"/>
      <c r="B100" s="9" t="s">
        <v>29</v>
      </c>
      <c r="C100" s="10">
        <v>0</v>
      </c>
      <c r="D100" s="13">
        <f t="shared" si="32"/>
        <v>13910707</v>
      </c>
      <c r="E100" s="10">
        <v>13910707</v>
      </c>
      <c r="F100" s="10">
        <v>0</v>
      </c>
      <c r="G100" s="10">
        <v>0</v>
      </c>
      <c r="H100" s="10">
        <f t="shared" si="33"/>
        <v>13910707</v>
      </c>
      <c r="J100" s="5"/>
    </row>
    <row r="101" spans="1:10" ht="27" x14ac:dyDescent="0.25">
      <c r="A101" s="8"/>
      <c r="B101" s="9" t="s">
        <v>30</v>
      </c>
      <c r="C101" s="10">
        <v>1916583</v>
      </c>
      <c r="D101" s="13">
        <f t="shared" si="32"/>
        <v>-344598</v>
      </c>
      <c r="E101" s="10">
        <v>1571985</v>
      </c>
      <c r="F101" s="10">
        <v>496417.83999999997</v>
      </c>
      <c r="G101" s="10">
        <v>421931.98</v>
      </c>
      <c r="H101" s="10">
        <f t="shared" si="33"/>
        <v>1075567.1600000001</v>
      </c>
      <c r="J101" s="5"/>
    </row>
    <row r="102" spans="1:10" s="7" customFormat="1" x14ac:dyDescent="0.25">
      <c r="A102" s="38" t="s">
        <v>31</v>
      </c>
      <c r="B102" s="39"/>
      <c r="C102" s="19">
        <f>+C103+C104+C105+C106+C107+C108+C109+C110+C111</f>
        <v>269302586</v>
      </c>
      <c r="D102" s="19">
        <f>+D103+D104+D105+D106+D107+D108+D109+D110+D111</f>
        <v>26051113</v>
      </c>
      <c r="E102" s="19">
        <f>+E103+E104+E105+E106+E107+E108+E109+E110+E111</f>
        <v>295353699</v>
      </c>
      <c r="F102" s="19">
        <f t="shared" ref="F102:H102" si="34">+F103+F104+F105+F106+F107+F108+F109+F110+F111</f>
        <v>140765625.53999999</v>
      </c>
      <c r="G102" s="19">
        <f t="shared" si="34"/>
        <v>133088358.39</v>
      </c>
      <c r="H102" s="19">
        <f t="shared" si="34"/>
        <v>154588073.46000001</v>
      </c>
      <c r="J102" s="5"/>
    </row>
    <row r="103" spans="1:10" x14ac:dyDescent="0.25">
      <c r="A103" s="8"/>
      <c r="B103" s="9" t="s">
        <v>32</v>
      </c>
      <c r="C103" s="10">
        <v>186321878</v>
      </c>
      <c r="D103" s="10">
        <f>+E103-C103</f>
        <v>5519225</v>
      </c>
      <c r="E103" s="10">
        <v>191841103</v>
      </c>
      <c r="F103" s="10">
        <v>103568799.06</v>
      </c>
      <c r="G103" s="10">
        <v>98812172.310000002</v>
      </c>
      <c r="H103" s="10">
        <f>+E103-F103</f>
        <v>88272303.939999998</v>
      </c>
      <c r="J103" s="5"/>
    </row>
    <row r="104" spans="1:10" x14ac:dyDescent="0.25">
      <c r="A104" s="8"/>
      <c r="B104" s="9" t="s">
        <v>33</v>
      </c>
      <c r="C104" s="10">
        <v>13332069</v>
      </c>
      <c r="D104" s="10">
        <f t="shared" ref="D104:D111" si="35">+E104-C104</f>
        <v>10234763</v>
      </c>
      <c r="E104" s="10">
        <v>23566832</v>
      </c>
      <c r="F104" s="10">
        <v>4435657.37</v>
      </c>
      <c r="G104" s="10">
        <v>3795842.91</v>
      </c>
      <c r="H104" s="10">
        <f t="shared" ref="H104:H110" si="36">+E104-F104</f>
        <v>19131174.629999999</v>
      </c>
      <c r="J104" s="5"/>
    </row>
    <row r="105" spans="1:10" ht="40.5" x14ac:dyDescent="0.25">
      <c r="A105" s="8"/>
      <c r="B105" s="9" t="s">
        <v>34</v>
      </c>
      <c r="C105" s="10">
        <v>6200474</v>
      </c>
      <c r="D105" s="10">
        <f t="shared" si="35"/>
        <v>4190346</v>
      </c>
      <c r="E105" s="10">
        <v>10390820</v>
      </c>
      <c r="F105" s="10">
        <v>2575907.69</v>
      </c>
      <c r="G105" s="10">
        <v>2100555.87</v>
      </c>
      <c r="H105" s="10">
        <f t="shared" si="36"/>
        <v>7814912.3100000005</v>
      </c>
      <c r="J105" s="5"/>
    </row>
    <row r="106" spans="1:10" ht="27" x14ac:dyDescent="0.25">
      <c r="A106" s="8"/>
      <c r="B106" s="9" t="s">
        <v>35</v>
      </c>
      <c r="C106" s="10">
        <v>4885134</v>
      </c>
      <c r="D106" s="10">
        <f t="shared" si="35"/>
        <v>-1403417</v>
      </c>
      <c r="E106" s="10">
        <v>3481717</v>
      </c>
      <c r="F106" s="10">
        <v>1648293.78</v>
      </c>
      <c r="G106" s="10">
        <v>1648154.34</v>
      </c>
      <c r="H106" s="10">
        <f t="shared" si="36"/>
        <v>1833423.22</v>
      </c>
      <c r="J106" s="5"/>
    </row>
    <row r="107" spans="1:10" ht="40.5" x14ac:dyDescent="0.25">
      <c r="A107" s="8"/>
      <c r="B107" s="9" t="s">
        <v>36</v>
      </c>
      <c r="C107" s="10">
        <v>55819326</v>
      </c>
      <c r="D107" s="10">
        <f t="shared" si="35"/>
        <v>7295824</v>
      </c>
      <c r="E107" s="10">
        <v>63115150</v>
      </c>
      <c r="F107" s="10">
        <v>28113238.789999999</v>
      </c>
      <c r="G107" s="10">
        <v>26317764.109999999</v>
      </c>
      <c r="H107" s="10">
        <f t="shared" si="36"/>
        <v>35001911.210000001</v>
      </c>
      <c r="J107" s="5"/>
    </row>
    <row r="108" spans="1:10" ht="27" x14ac:dyDescent="0.25">
      <c r="A108" s="8"/>
      <c r="B108" s="9" t="s">
        <v>37</v>
      </c>
      <c r="C108" s="10">
        <v>25000</v>
      </c>
      <c r="D108" s="10">
        <f t="shared" si="35"/>
        <v>100000</v>
      </c>
      <c r="E108" s="10">
        <v>125000</v>
      </c>
      <c r="F108" s="10">
        <v>16202.88</v>
      </c>
      <c r="G108" s="10">
        <v>16202.88</v>
      </c>
      <c r="H108" s="10">
        <f t="shared" si="36"/>
        <v>108797.12</v>
      </c>
      <c r="J108" s="5"/>
    </row>
    <row r="109" spans="1:10" ht="27" x14ac:dyDescent="0.25">
      <c r="A109" s="8"/>
      <c r="B109" s="9" t="s">
        <v>38</v>
      </c>
      <c r="C109" s="10">
        <v>298000</v>
      </c>
      <c r="D109" s="10">
        <f t="shared" si="35"/>
        <v>10879</v>
      </c>
      <c r="E109" s="10">
        <v>308879</v>
      </c>
      <c r="F109" s="10">
        <v>64311.6</v>
      </c>
      <c r="G109" s="10">
        <v>64311.6</v>
      </c>
      <c r="H109" s="10">
        <f t="shared" si="36"/>
        <v>244567.4</v>
      </c>
      <c r="J109" s="5"/>
    </row>
    <row r="110" spans="1:10" x14ac:dyDescent="0.25">
      <c r="A110" s="8"/>
      <c r="B110" s="9" t="s">
        <v>39</v>
      </c>
      <c r="C110" s="10">
        <v>2370705</v>
      </c>
      <c r="D110" s="10">
        <f t="shared" si="35"/>
        <v>47751</v>
      </c>
      <c r="E110" s="10">
        <v>2418456</v>
      </c>
      <c r="F110" s="10">
        <v>287472.37</v>
      </c>
      <c r="G110" s="10">
        <v>277612.37</v>
      </c>
      <c r="H110" s="10">
        <f t="shared" si="36"/>
        <v>2130983.63</v>
      </c>
      <c r="J110" s="5"/>
    </row>
    <row r="111" spans="1:10" x14ac:dyDescent="0.25">
      <c r="A111" s="8"/>
      <c r="B111" s="9" t="s">
        <v>40</v>
      </c>
      <c r="C111" s="10">
        <v>50000</v>
      </c>
      <c r="D111" s="10">
        <f t="shared" si="35"/>
        <v>55742</v>
      </c>
      <c r="E111" s="10">
        <v>105742</v>
      </c>
      <c r="F111" s="10">
        <v>55742</v>
      </c>
      <c r="G111" s="10">
        <v>55742</v>
      </c>
      <c r="H111" s="10">
        <f>+E111-F111</f>
        <v>50000</v>
      </c>
      <c r="J111" s="5"/>
    </row>
    <row r="112" spans="1:10" x14ac:dyDescent="0.25">
      <c r="A112" s="38" t="s">
        <v>41</v>
      </c>
      <c r="B112" s="39"/>
      <c r="C112" s="15">
        <f>+C113+C114+C115+C116+C117+C118+C119+C120+C121</f>
        <v>222887636</v>
      </c>
      <c r="D112" s="15">
        <f>+D113+D114+D115+D116+D117+D118+D119+D120+D121</f>
        <v>66376554</v>
      </c>
      <c r="E112" s="15">
        <f>+E113+E114+E115+E116+E117+E118+E119+E120+E121</f>
        <v>289264190</v>
      </c>
      <c r="F112" s="15">
        <f t="shared" ref="F112:H112" si="37">+F113+F114+F115+F116+F117+F118+F119+F120+F121</f>
        <v>113418715.45</v>
      </c>
      <c r="G112" s="15">
        <f t="shared" si="37"/>
        <v>108830058.13</v>
      </c>
      <c r="H112" s="15">
        <f t="shared" si="37"/>
        <v>175845474.55000001</v>
      </c>
      <c r="J112" s="5"/>
    </row>
    <row r="113" spans="1:10" ht="27" x14ac:dyDescent="0.25">
      <c r="A113" s="8"/>
      <c r="B113" s="9" t="s">
        <v>42</v>
      </c>
      <c r="C113" s="10">
        <v>0</v>
      </c>
      <c r="D113" s="13">
        <f>+E113-C113</f>
        <v>0</v>
      </c>
      <c r="E113" s="10">
        <v>0</v>
      </c>
      <c r="F113" s="10">
        <v>0</v>
      </c>
      <c r="G113" s="10">
        <v>0</v>
      </c>
      <c r="H113" s="10">
        <f>+E113-F113</f>
        <v>0</v>
      </c>
      <c r="J113" s="5"/>
    </row>
    <row r="114" spans="1:10" ht="27" x14ac:dyDescent="0.25">
      <c r="A114" s="8"/>
      <c r="B114" s="9" t="s">
        <v>43</v>
      </c>
      <c r="C114" s="10">
        <v>0</v>
      </c>
      <c r="D114" s="13">
        <f t="shared" ref="D114:D121" si="38">+E114-C114</f>
        <v>0</v>
      </c>
      <c r="E114" s="10">
        <v>0</v>
      </c>
      <c r="F114" s="10">
        <v>0</v>
      </c>
      <c r="G114" s="10">
        <v>0</v>
      </c>
      <c r="H114" s="10">
        <f t="shared" ref="H114:H121" si="39">+E114-F114</f>
        <v>0</v>
      </c>
      <c r="J114" s="5"/>
    </row>
    <row r="115" spans="1:10" x14ac:dyDescent="0.25">
      <c r="A115" s="8"/>
      <c r="B115" s="9" t="s">
        <v>44</v>
      </c>
      <c r="C115" s="10">
        <v>91184528</v>
      </c>
      <c r="D115" s="13">
        <f t="shared" si="38"/>
        <v>986652</v>
      </c>
      <c r="E115" s="10">
        <v>92171180</v>
      </c>
      <c r="F115" s="10">
        <v>53768143.109999999</v>
      </c>
      <c r="G115" s="10">
        <v>53768143.109999999</v>
      </c>
      <c r="H115" s="10">
        <f t="shared" si="39"/>
        <v>38403036.890000001</v>
      </c>
      <c r="J115" s="5"/>
    </row>
    <row r="116" spans="1:10" x14ac:dyDescent="0.25">
      <c r="A116" s="8"/>
      <c r="B116" s="9" t="s">
        <v>45</v>
      </c>
      <c r="C116" s="10">
        <v>131703108</v>
      </c>
      <c r="D116" s="13">
        <f t="shared" si="38"/>
        <v>65389902</v>
      </c>
      <c r="E116" s="10">
        <v>197093010</v>
      </c>
      <c r="F116" s="10">
        <v>59650572.340000004</v>
      </c>
      <c r="G116" s="10">
        <v>55061915.020000003</v>
      </c>
      <c r="H116" s="10">
        <f t="shared" si="39"/>
        <v>137442437.66</v>
      </c>
      <c r="J116" s="5"/>
    </row>
    <row r="117" spans="1:10" x14ac:dyDescent="0.25">
      <c r="A117" s="8"/>
      <c r="B117" s="9" t="s">
        <v>46</v>
      </c>
      <c r="C117" s="10">
        <v>0</v>
      </c>
      <c r="D117" s="13">
        <f t="shared" si="38"/>
        <v>0</v>
      </c>
      <c r="E117" s="10">
        <v>0</v>
      </c>
      <c r="F117" s="10">
        <v>0</v>
      </c>
      <c r="G117" s="10">
        <v>0</v>
      </c>
      <c r="H117" s="10">
        <f t="shared" si="39"/>
        <v>0</v>
      </c>
      <c r="J117" s="5"/>
    </row>
    <row r="118" spans="1:10" ht="27" x14ac:dyDescent="0.25">
      <c r="A118" s="8"/>
      <c r="B118" s="9" t="s">
        <v>47</v>
      </c>
      <c r="C118" s="10">
        <v>0</v>
      </c>
      <c r="D118" s="13">
        <f t="shared" si="38"/>
        <v>0</v>
      </c>
      <c r="E118" s="10">
        <v>0</v>
      </c>
      <c r="F118" s="10">
        <v>0</v>
      </c>
      <c r="G118" s="10">
        <v>0</v>
      </c>
      <c r="H118" s="10">
        <f t="shared" si="39"/>
        <v>0</v>
      </c>
      <c r="J118" s="5"/>
    </row>
    <row r="119" spans="1:10" ht="27" x14ac:dyDescent="0.25">
      <c r="A119" s="8"/>
      <c r="B119" s="9" t="s">
        <v>48</v>
      </c>
      <c r="C119" s="10">
        <v>0</v>
      </c>
      <c r="D119" s="13">
        <f t="shared" si="38"/>
        <v>0</v>
      </c>
      <c r="E119" s="10">
        <v>0</v>
      </c>
      <c r="F119" s="10">
        <v>0</v>
      </c>
      <c r="G119" s="10">
        <v>0</v>
      </c>
      <c r="H119" s="10">
        <f t="shared" si="39"/>
        <v>0</v>
      </c>
      <c r="J119" s="5"/>
    </row>
    <row r="120" spans="1:10" x14ac:dyDescent="0.25">
      <c r="A120" s="8"/>
      <c r="B120" s="9" t="s">
        <v>49</v>
      </c>
      <c r="C120" s="10">
        <v>0</v>
      </c>
      <c r="D120" s="13">
        <f t="shared" si="38"/>
        <v>0</v>
      </c>
      <c r="E120" s="10">
        <v>0</v>
      </c>
      <c r="F120" s="10">
        <v>0</v>
      </c>
      <c r="G120" s="10">
        <v>0</v>
      </c>
      <c r="H120" s="10">
        <f t="shared" si="39"/>
        <v>0</v>
      </c>
      <c r="J120" s="5"/>
    </row>
    <row r="121" spans="1:10" x14ac:dyDescent="0.25">
      <c r="A121" s="8"/>
      <c r="B121" s="9" t="s">
        <v>50</v>
      </c>
      <c r="C121" s="10">
        <v>0</v>
      </c>
      <c r="D121" s="13">
        <f t="shared" si="38"/>
        <v>0</v>
      </c>
      <c r="E121" s="10">
        <v>0</v>
      </c>
      <c r="F121" s="10">
        <v>0</v>
      </c>
      <c r="G121" s="10">
        <v>0</v>
      </c>
      <c r="H121" s="10">
        <f t="shared" si="39"/>
        <v>0</v>
      </c>
      <c r="J121" s="5"/>
    </row>
    <row r="122" spans="1:10" x14ac:dyDescent="0.25">
      <c r="A122" s="38" t="s">
        <v>51</v>
      </c>
      <c r="B122" s="39"/>
      <c r="C122" s="15">
        <f>+C123+C124+C125+C126+C127+C128+C129+C130+C131</f>
        <v>8870701</v>
      </c>
      <c r="D122" s="15">
        <f>+D123+D124+D125+D126+D127+D128+D129+D130+D131</f>
        <v>120271</v>
      </c>
      <c r="E122" s="15">
        <f>+E123+E124+E125+E126+E127+E128+E129+E130+E131</f>
        <v>8990972</v>
      </c>
      <c r="F122" s="15">
        <f t="shared" ref="F122:H122" si="40">+F123+F124+F125+F126+F127+F128+F129+F130+F131</f>
        <v>168347.80000000002</v>
      </c>
      <c r="G122" s="15">
        <f t="shared" si="40"/>
        <v>128381.03</v>
      </c>
      <c r="H122" s="15">
        <f t="shared" si="40"/>
        <v>8822624.1999999993</v>
      </c>
      <c r="J122" s="5"/>
    </row>
    <row r="123" spans="1:10" ht="27" x14ac:dyDescent="0.25">
      <c r="A123" s="8"/>
      <c r="B123" s="9" t="s">
        <v>52</v>
      </c>
      <c r="C123" s="10">
        <v>4907908</v>
      </c>
      <c r="D123" s="35">
        <f>+E123-C123</f>
        <v>-44793</v>
      </c>
      <c r="E123" s="10">
        <v>4863115</v>
      </c>
      <c r="F123" s="10">
        <v>3596</v>
      </c>
      <c r="G123" s="10">
        <v>3596</v>
      </c>
      <c r="H123" s="10">
        <f>+E123-F123</f>
        <v>4859519</v>
      </c>
      <c r="J123" s="5"/>
    </row>
    <row r="124" spans="1:10" ht="27" x14ac:dyDescent="0.25">
      <c r="A124" s="8"/>
      <c r="B124" s="9" t="s">
        <v>53</v>
      </c>
      <c r="C124" s="10">
        <v>0</v>
      </c>
      <c r="D124" s="35">
        <f t="shared" ref="D124:D131" si="41">+E124-C124</f>
        <v>3000</v>
      </c>
      <c r="E124" s="10">
        <v>3000</v>
      </c>
      <c r="F124" s="10">
        <v>2690.01</v>
      </c>
      <c r="G124" s="10">
        <v>2690.01</v>
      </c>
      <c r="H124" s="10">
        <f t="shared" ref="H124:H131" si="42">+E124-F124</f>
        <v>309.98999999999978</v>
      </c>
      <c r="J124" s="5"/>
    </row>
    <row r="125" spans="1:10" ht="27" x14ac:dyDescent="0.25">
      <c r="A125" s="8"/>
      <c r="B125" s="9" t="s">
        <v>54</v>
      </c>
      <c r="C125" s="10">
        <v>0</v>
      </c>
      <c r="D125" s="35">
        <f t="shared" si="41"/>
        <v>0</v>
      </c>
      <c r="E125" s="10">
        <v>0</v>
      </c>
      <c r="F125" s="10">
        <v>0</v>
      </c>
      <c r="G125" s="10">
        <v>0</v>
      </c>
      <c r="H125" s="10">
        <f t="shared" si="42"/>
        <v>0</v>
      </c>
      <c r="J125" s="5"/>
    </row>
    <row r="126" spans="1:10" ht="27" x14ac:dyDescent="0.25">
      <c r="A126" s="8"/>
      <c r="B126" s="9" t="s">
        <v>55</v>
      </c>
      <c r="C126" s="10">
        <v>2871611</v>
      </c>
      <c r="D126" s="35">
        <f t="shared" si="41"/>
        <v>0</v>
      </c>
      <c r="E126" s="10">
        <v>2871611</v>
      </c>
      <c r="F126" s="10">
        <v>0</v>
      </c>
      <c r="G126" s="10">
        <v>0</v>
      </c>
      <c r="H126" s="10">
        <f t="shared" si="42"/>
        <v>2871611</v>
      </c>
      <c r="J126" s="5"/>
    </row>
    <row r="127" spans="1:10" ht="27" x14ac:dyDescent="0.25">
      <c r="A127" s="8"/>
      <c r="B127" s="9" t="s">
        <v>56</v>
      </c>
      <c r="C127" s="10">
        <v>0</v>
      </c>
      <c r="D127" s="35">
        <f t="shared" si="41"/>
        <v>0</v>
      </c>
      <c r="E127" s="10">
        <v>0</v>
      </c>
      <c r="F127" s="10">
        <v>0</v>
      </c>
      <c r="G127" s="10">
        <v>0</v>
      </c>
      <c r="H127" s="10">
        <f t="shared" si="42"/>
        <v>0</v>
      </c>
      <c r="J127" s="5"/>
    </row>
    <row r="128" spans="1:10" ht="27" x14ac:dyDescent="0.25">
      <c r="A128" s="8"/>
      <c r="B128" s="9" t="s">
        <v>57</v>
      </c>
      <c r="C128" s="10">
        <v>1091182</v>
      </c>
      <c r="D128" s="35">
        <f t="shared" si="41"/>
        <v>162064</v>
      </c>
      <c r="E128" s="10">
        <v>1253246</v>
      </c>
      <c r="F128" s="10">
        <v>162061.79</v>
      </c>
      <c r="G128" s="10">
        <v>122095.02</v>
      </c>
      <c r="H128" s="10">
        <f t="shared" si="42"/>
        <v>1091184.21</v>
      </c>
      <c r="J128" s="5"/>
    </row>
    <row r="129" spans="1:10" x14ac:dyDescent="0.25">
      <c r="A129" s="8"/>
      <c r="B129" s="9" t="s">
        <v>58</v>
      </c>
      <c r="C129" s="10">
        <v>0</v>
      </c>
      <c r="D129" s="35">
        <f t="shared" si="41"/>
        <v>0</v>
      </c>
      <c r="E129" s="10">
        <v>0</v>
      </c>
      <c r="F129" s="10">
        <v>0</v>
      </c>
      <c r="G129" s="10">
        <v>0</v>
      </c>
      <c r="H129" s="10">
        <f t="shared" si="42"/>
        <v>0</v>
      </c>
      <c r="J129" s="5"/>
    </row>
    <row r="130" spans="1:10" x14ac:dyDescent="0.25">
      <c r="A130" s="8"/>
      <c r="B130" s="9" t="s">
        <v>59</v>
      </c>
      <c r="C130" s="10">
        <v>0</v>
      </c>
      <c r="D130" s="35">
        <f t="shared" si="41"/>
        <v>0</v>
      </c>
      <c r="E130" s="10">
        <v>0</v>
      </c>
      <c r="F130" s="10">
        <v>0</v>
      </c>
      <c r="G130" s="10">
        <v>0</v>
      </c>
      <c r="H130" s="10">
        <f t="shared" si="42"/>
        <v>0</v>
      </c>
      <c r="J130" s="5"/>
    </row>
    <row r="131" spans="1:10" x14ac:dyDescent="0.25">
      <c r="A131" s="8"/>
      <c r="B131" s="9" t="s">
        <v>60</v>
      </c>
      <c r="C131" s="10">
        <v>0</v>
      </c>
      <c r="D131" s="35">
        <f t="shared" si="41"/>
        <v>0</v>
      </c>
      <c r="E131" s="10">
        <v>0</v>
      </c>
      <c r="F131" s="10">
        <v>0</v>
      </c>
      <c r="G131" s="10">
        <v>0</v>
      </c>
      <c r="H131" s="10">
        <f t="shared" si="42"/>
        <v>0</v>
      </c>
      <c r="J131" s="5"/>
    </row>
    <row r="132" spans="1:10" x14ac:dyDescent="0.25">
      <c r="A132" s="38" t="s">
        <v>61</v>
      </c>
      <c r="B132" s="39"/>
      <c r="C132" s="4">
        <f>+C133+C134+C135</f>
        <v>122487501</v>
      </c>
      <c r="D132" s="4">
        <f>+D133+D134+D135</f>
        <v>-2944003</v>
      </c>
      <c r="E132" s="4">
        <f>+E133+E134+E135</f>
        <v>119543498</v>
      </c>
      <c r="F132" s="4">
        <f t="shared" ref="F132:H132" si="43">+F133+F134+F135</f>
        <v>23889433.59</v>
      </c>
      <c r="G132" s="4">
        <f t="shared" si="43"/>
        <v>23889433.59</v>
      </c>
      <c r="H132" s="4">
        <f t="shared" si="43"/>
        <v>95654064.409999996</v>
      </c>
      <c r="J132" s="5"/>
    </row>
    <row r="133" spans="1:10" ht="27" x14ac:dyDescent="0.25">
      <c r="A133" s="8"/>
      <c r="B133" s="9" t="s">
        <v>62</v>
      </c>
      <c r="C133" s="10">
        <v>122487501</v>
      </c>
      <c r="D133" s="13">
        <f>+E133-C133</f>
        <v>-2944003</v>
      </c>
      <c r="E133" s="10">
        <v>119543498</v>
      </c>
      <c r="F133" s="10">
        <v>23889433.59</v>
      </c>
      <c r="G133" s="10">
        <v>23889433.59</v>
      </c>
      <c r="H133" s="10">
        <f>+E133-F133</f>
        <v>95654064.409999996</v>
      </c>
      <c r="J133" s="5"/>
    </row>
    <row r="134" spans="1:10" x14ac:dyDescent="0.25">
      <c r="A134" s="8"/>
      <c r="B134" s="9" t="s">
        <v>63</v>
      </c>
      <c r="C134" s="10">
        <v>0</v>
      </c>
      <c r="D134" s="13">
        <f>+E134-C134</f>
        <v>0</v>
      </c>
      <c r="E134" s="10">
        <v>0</v>
      </c>
      <c r="F134" s="10">
        <v>0</v>
      </c>
      <c r="G134" s="10">
        <v>0</v>
      </c>
      <c r="H134" s="10">
        <f t="shared" ref="H134:H135" si="44">+E134-F134</f>
        <v>0</v>
      </c>
      <c r="J134" s="5"/>
    </row>
    <row r="135" spans="1:10" ht="27" x14ac:dyDescent="0.25">
      <c r="A135" s="8"/>
      <c r="B135" s="9" t="s">
        <v>64</v>
      </c>
      <c r="C135" s="10">
        <v>0</v>
      </c>
      <c r="D135" s="13">
        <f>+E135-C135</f>
        <v>0</v>
      </c>
      <c r="E135" s="10">
        <v>0</v>
      </c>
      <c r="F135" s="10">
        <v>0</v>
      </c>
      <c r="G135" s="10">
        <v>0</v>
      </c>
      <c r="H135" s="10">
        <f t="shared" si="44"/>
        <v>0</v>
      </c>
      <c r="J135" s="5"/>
    </row>
    <row r="136" spans="1:10" s="7" customFormat="1" x14ac:dyDescent="0.25">
      <c r="A136" s="38" t="s">
        <v>65</v>
      </c>
      <c r="B136" s="39"/>
      <c r="C136" s="4">
        <f>+C137+C138+C139+C140+C141+C142+C143+C144</f>
        <v>4181881</v>
      </c>
      <c r="D136" s="4">
        <f>+D137+D138+D139+D140+D141+D142+D143+D144</f>
        <v>0</v>
      </c>
      <c r="E136" s="4">
        <f>+E137+E138+E139+E140+E141+E142+E143+E144</f>
        <v>4181881</v>
      </c>
      <c r="F136" s="4">
        <f t="shared" ref="F136:H136" si="45">+F137+F138+F139+F140+F141+F142+F143+F144</f>
        <v>1767737.8499999999</v>
      </c>
      <c r="G136" s="4">
        <f t="shared" si="45"/>
        <v>1418015.13</v>
      </c>
      <c r="H136" s="4">
        <f t="shared" si="45"/>
        <v>2414143.1500000004</v>
      </c>
      <c r="J136" s="5"/>
    </row>
    <row r="137" spans="1:10" ht="27" x14ac:dyDescent="0.25">
      <c r="A137" s="8"/>
      <c r="B137" s="9" t="s">
        <v>66</v>
      </c>
      <c r="C137" s="10">
        <v>0</v>
      </c>
      <c r="D137" s="13">
        <f>+E137-C137</f>
        <v>0</v>
      </c>
      <c r="E137" s="10">
        <v>0</v>
      </c>
      <c r="F137" s="10">
        <v>0</v>
      </c>
      <c r="G137" s="10">
        <v>0</v>
      </c>
      <c r="H137" s="10">
        <f>+E137-F137</f>
        <v>0</v>
      </c>
      <c r="J137" s="5"/>
    </row>
    <row r="138" spans="1:10" ht="27" x14ac:dyDescent="0.25">
      <c r="A138" s="8"/>
      <c r="B138" s="9" t="s">
        <v>67</v>
      </c>
      <c r="C138" s="10">
        <v>0</v>
      </c>
      <c r="D138" s="13">
        <f t="shared" ref="D138:D144" si="46">+E138-C138</f>
        <v>0</v>
      </c>
      <c r="E138" s="10">
        <v>0</v>
      </c>
      <c r="F138" s="10">
        <v>0</v>
      </c>
      <c r="G138" s="10">
        <v>0</v>
      </c>
      <c r="H138" s="10">
        <f t="shared" ref="H138:H144" si="47">+E138-F138</f>
        <v>0</v>
      </c>
      <c r="J138" s="5"/>
    </row>
    <row r="139" spans="1:10" x14ac:dyDescent="0.25">
      <c r="A139" s="8"/>
      <c r="B139" s="9" t="s">
        <v>68</v>
      </c>
      <c r="C139" s="10">
        <v>0</v>
      </c>
      <c r="D139" s="13">
        <f t="shared" si="46"/>
        <v>0</v>
      </c>
      <c r="E139" s="10">
        <v>0</v>
      </c>
      <c r="F139" s="10">
        <v>0</v>
      </c>
      <c r="G139" s="10">
        <v>0</v>
      </c>
      <c r="H139" s="10">
        <f t="shared" si="47"/>
        <v>0</v>
      </c>
      <c r="J139" s="5"/>
    </row>
    <row r="140" spans="1:10" x14ac:dyDescent="0.25">
      <c r="A140" s="8"/>
      <c r="B140" s="9" t="s">
        <v>69</v>
      </c>
      <c r="C140" s="10">
        <v>0</v>
      </c>
      <c r="D140" s="13">
        <f t="shared" si="46"/>
        <v>0</v>
      </c>
      <c r="E140" s="10">
        <v>0</v>
      </c>
      <c r="F140" s="10">
        <v>0</v>
      </c>
      <c r="G140" s="10">
        <v>0</v>
      </c>
      <c r="H140" s="10">
        <f t="shared" si="47"/>
        <v>0</v>
      </c>
      <c r="J140" s="5"/>
    </row>
    <row r="141" spans="1:10" ht="27" x14ac:dyDescent="0.25">
      <c r="A141" s="8"/>
      <c r="B141" s="9" t="s">
        <v>70</v>
      </c>
      <c r="C141" s="10">
        <v>4181881</v>
      </c>
      <c r="D141" s="13">
        <f t="shared" si="46"/>
        <v>0</v>
      </c>
      <c r="E141" s="10">
        <v>4181881</v>
      </c>
      <c r="F141" s="10">
        <v>1767737.8499999999</v>
      </c>
      <c r="G141" s="10">
        <v>1418015.13</v>
      </c>
      <c r="H141" s="10">
        <f t="shared" si="47"/>
        <v>2414143.1500000004</v>
      </c>
      <c r="J141" s="5"/>
    </row>
    <row r="142" spans="1:10" ht="27" x14ac:dyDescent="0.25">
      <c r="A142" s="8"/>
      <c r="B142" s="9" t="s">
        <v>71</v>
      </c>
      <c r="C142" s="10">
        <v>0</v>
      </c>
      <c r="D142" s="13">
        <f t="shared" si="46"/>
        <v>0</v>
      </c>
      <c r="E142" s="10">
        <v>0</v>
      </c>
      <c r="F142" s="10">
        <v>0</v>
      </c>
      <c r="G142" s="10">
        <v>0</v>
      </c>
      <c r="H142" s="10">
        <f t="shared" si="47"/>
        <v>0</v>
      </c>
      <c r="J142" s="5"/>
    </row>
    <row r="143" spans="1:10" x14ac:dyDescent="0.25">
      <c r="A143" s="8"/>
      <c r="B143" s="9" t="s">
        <v>72</v>
      </c>
      <c r="C143" s="10">
        <v>0</v>
      </c>
      <c r="D143" s="13">
        <f t="shared" si="46"/>
        <v>0</v>
      </c>
      <c r="E143" s="10">
        <v>0</v>
      </c>
      <c r="F143" s="10">
        <v>0</v>
      </c>
      <c r="G143" s="10">
        <v>0</v>
      </c>
      <c r="H143" s="10">
        <f t="shared" si="47"/>
        <v>0</v>
      </c>
      <c r="J143" s="5"/>
    </row>
    <row r="144" spans="1:10" ht="40.5" x14ac:dyDescent="0.25">
      <c r="A144" s="8"/>
      <c r="B144" s="9" t="s">
        <v>73</v>
      </c>
      <c r="C144" s="10">
        <v>0</v>
      </c>
      <c r="D144" s="13">
        <f t="shared" si="46"/>
        <v>0</v>
      </c>
      <c r="E144" s="10">
        <v>0</v>
      </c>
      <c r="F144" s="10">
        <v>0</v>
      </c>
      <c r="G144" s="10">
        <v>0</v>
      </c>
      <c r="H144" s="10">
        <f t="shared" si="47"/>
        <v>0</v>
      </c>
      <c r="J144" s="5"/>
    </row>
    <row r="145" spans="1:10" s="7" customFormat="1" x14ac:dyDescent="0.25">
      <c r="A145" s="38" t="s">
        <v>74</v>
      </c>
      <c r="B145" s="39"/>
      <c r="C145" s="15">
        <f>+C146+C147+C148</f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J145" s="5"/>
    </row>
    <row r="146" spans="1:10" x14ac:dyDescent="0.25">
      <c r="A146" s="8"/>
      <c r="B146" s="9" t="s">
        <v>75</v>
      </c>
      <c r="C146" s="10">
        <v>0</v>
      </c>
      <c r="D146" s="13">
        <v>0</v>
      </c>
      <c r="E146" s="10">
        <v>0</v>
      </c>
      <c r="F146" s="10">
        <v>0</v>
      </c>
      <c r="G146" s="10">
        <v>0</v>
      </c>
      <c r="H146" s="10">
        <v>0</v>
      </c>
      <c r="J146" s="5"/>
    </row>
    <row r="147" spans="1:10" x14ac:dyDescent="0.25">
      <c r="A147" s="8"/>
      <c r="B147" s="9" t="s">
        <v>76</v>
      </c>
      <c r="C147" s="10">
        <v>0</v>
      </c>
      <c r="D147" s="13">
        <v>0</v>
      </c>
      <c r="E147" s="10">
        <v>0</v>
      </c>
      <c r="F147" s="10">
        <v>0</v>
      </c>
      <c r="G147" s="10">
        <v>0</v>
      </c>
      <c r="H147" s="10">
        <v>0</v>
      </c>
      <c r="J147" s="5"/>
    </row>
    <row r="148" spans="1:10" x14ac:dyDescent="0.25">
      <c r="A148" s="8"/>
      <c r="B148" s="9" t="s">
        <v>77</v>
      </c>
      <c r="C148" s="10">
        <v>0</v>
      </c>
      <c r="D148" s="13">
        <v>0</v>
      </c>
      <c r="E148" s="10">
        <v>0</v>
      </c>
      <c r="F148" s="10">
        <v>0</v>
      </c>
      <c r="G148" s="10">
        <v>0</v>
      </c>
      <c r="H148" s="10">
        <v>0</v>
      </c>
      <c r="J148" s="5"/>
    </row>
    <row r="149" spans="1:10" s="7" customFormat="1" x14ac:dyDescent="0.25">
      <c r="A149" s="38" t="s">
        <v>78</v>
      </c>
      <c r="B149" s="39"/>
      <c r="C149" s="15">
        <f>+C150+C151+C152+C153+C154+C155+C156</f>
        <v>0</v>
      </c>
      <c r="D149" s="15">
        <f>+D150+D151+D152+D153+D154+D155+D156</f>
        <v>3021984</v>
      </c>
      <c r="E149" s="15">
        <f>+E150+E151+E152+E153+E154+E155+E156</f>
        <v>3021984</v>
      </c>
      <c r="F149" s="15">
        <f t="shared" ref="F149:H149" si="48">+F150+F151+F152+F153+F154+F155+F156</f>
        <v>3021982.9</v>
      </c>
      <c r="G149" s="15">
        <f t="shared" si="48"/>
        <v>3021982.9</v>
      </c>
      <c r="H149" s="15">
        <f t="shared" si="48"/>
        <v>1.1000000000931323</v>
      </c>
      <c r="J149" s="5"/>
    </row>
    <row r="150" spans="1:10" ht="27" x14ac:dyDescent="0.25">
      <c r="A150" s="8"/>
      <c r="B150" s="9" t="s">
        <v>79</v>
      </c>
      <c r="C150" s="10">
        <v>0</v>
      </c>
      <c r="D150" s="13">
        <f>+E150-C150</f>
        <v>0</v>
      </c>
      <c r="E150" s="10">
        <v>0</v>
      </c>
      <c r="F150" s="10">
        <v>0</v>
      </c>
      <c r="G150" s="10">
        <v>0</v>
      </c>
      <c r="H150" s="10">
        <f>+E150-F150</f>
        <v>0</v>
      </c>
      <c r="J150" s="5"/>
    </row>
    <row r="151" spans="1:10" x14ac:dyDescent="0.25">
      <c r="A151" s="8"/>
      <c r="B151" s="9" t="s">
        <v>80</v>
      </c>
      <c r="C151" s="10">
        <v>0</v>
      </c>
      <c r="D151" s="13">
        <f t="shared" ref="D151:D156" si="49">+E151-C151</f>
        <v>0</v>
      </c>
      <c r="E151" s="10">
        <v>0</v>
      </c>
      <c r="F151" s="10">
        <v>0</v>
      </c>
      <c r="G151" s="10">
        <v>0</v>
      </c>
      <c r="H151" s="10">
        <f t="shared" ref="H151:H156" si="50">+E151-F151</f>
        <v>0</v>
      </c>
      <c r="J151" s="5"/>
    </row>
    <row r="152" spans="1:10" ht="27" x14ac:dyDescent="0.25">
      <c r="A152" s="8"/>
      <c r="B152" s="9" t="s">
        <v>81</v>
      </c>
      <c r="C152" s="10">
        <v>0</v>
      </c>
      <c r="D152" s="13">
        <f t="shared" si="49"/>
        <v>0</v>
      </c>
      <c r="E152" s="10">
        <v>0</v>
      </c>
      <c r="F152" s="10">
        <v>0</v>
      </c>
      <c r="G152" s="10">
        <v>0</v>
      </c>
      <c r="H152" s="10">
        <f t="shared" si="50"/>
        <v>0</v>
      </c>
      <c r="J152" s="5"/>
    </row>
    <row r="153" spans="1:10" x14ac:dyDescent="0.25">
      <c r="A153" s="8"/>
      <c r="B153" s="9" t="s">
        <v>82</v>
      </c>
      <c r="C153" s="10">
        <v>0</v>
      </c>
      <c r="D153" s="13">
        <f t="shared" si="49"/>
        <v>0</v>
      </c>
      <c r="E153" s="10">
        <v>0</v>
      </c>
      <c r="F153" s="10">
        <v>0</v>
      </c>
      <c r="G153" s="10">
        <v>0</v>
      </c>
      <c r="H153" s="10">
        <f t="shared" si="50"/>
        <v>0</v>
      </c>
      <c r="J153" s="5"/>
    </row>
    <row r="154" spans="1:10" x14ac:dyDescent="0.25">
      <c r="A154" s="8"/>
      <c r="B154" s="9" t="s">
        <v>83</v>
      </c>
      <c r="C154" s="10">
        <v>0</v>
      </c>
      <c r="D154" s="13">
        <f t="shared" si="49"/>
        <v>0</v>
      </c>
      <c r="E154" s="10">
        <v>0</v>
      </c>
      <c r="F154" s="10">
        <v>0</v>
      </c>
      <c r="G154" s="10">
        <v>0</v>
      </c>
      <c r="H154" s="10">
        <f t="shared" si="50"/>
        <v>0</v>
      </c>
      <c r="J154" s="5"/>
    </row>
    <row r="155" spans="1:10" x14ac:dyDescent="0.25">
      <c r="A155" s="8"/>
      <c r="B155" s="9" t="s">
        <v>84</v>
      </c>
      <c r="C155" s="10">
        <v>0</v>
      </c>
      <c r="D155" s="13">
        <f t="shared" si="49"/>
        <v>0</v>
      </c>
      <c r="E155" s="10">
        <v>0</v>
      </c>
      <c r="F155" s="10">
        <v>0</v>
      </c>
      <c r="G155" s="10">
        <v>0</v>
      </c>
      <c r="H155" s="10">
        <f t="shared" si="50"/>
        <v>0</v>
      </c>
      <c r="J155" s="5"/>
    </row>
    <row r="156" spans="1:10" ht="27" x14ac:dyDescent="0.25">
      <c r="A156" s="8"/>
      <c r="B156" s="9" t="s">
        <v>85</v>
      </c>
      <c r="C156" s="10">
        <v>0</v>
      </c>
      <c r="D156" s="13">
        <f t="shared" si="49"/>
        <v>3021984</v>
      </c>
      <c r="E156" s="10">
        <v>3021984</v>
      </c>
      <c r="F156" s="10">
        <v>3021982.9</v>
      </c>
      <c r="G156" s="10">
        <v>3021982.9</v>
      </c>
      <c r="H156" s="10">
        <f t="shared" si="50"/>
        <v>1.1000000000931323</v>
      </c>
      <c r="J156" s="5"/>
    </row>
    <row r="157" spans="1:10" x14ac:dyDescent="0.25">
      <c r="A157" s="8"/>
      <c r="B157" s="9"/>
      <c r="C157" s="10"/>
      <c r="D157" s="13"/>
      <c r="E157" s="10"/>
      <c r="F157" s="10"/>
      <c r="G157" s="10"/>
      <c r="H157" s="10"/>
    </row>
    <row r="158" spans="1:10" ht="31.5" customHeight="1" x14ac:dyDescent="0.25">
      <c r="A158" s="38" t="s">
        <v>87</v>
      </c>
      <c r="B158" s="39"/>
      <c r="C158" s="6">
        <f>+C8+C83</f>
        <v>3317341290</v>
      </c>
      <c r="D158" s="6">
        <f t="shared" ref="D158:H158" si="51">+D8+D83</f>
        <v>305174599</v>
      </c>
      <c r="E158" s="6">
        <f t="shared" si="51"/>
        <v>3622515889</v>
      </c>
      <c r="F158" s="6">
        <f t="shared" si="51"/>
        <v>1476686558.7199998</v>
      </c>
      <c r="G158" s="6">
        <f t="shared" si="51"/>
        <v>1368761473.9399996</v>
      </c>
      <c r="H158" s="6">
        <f t="shared" si="51"/>
        <v>2145829330.2800002</v>
      </c>
      <c r="J158" s="5"/>
    </row>
    <row r="159" spans="1:10" ht="14.25" thickBot="1" x14ac:dyDescent="0.3">
      <c r="A159" s="20"/>
      <c r="B159" s="21"/>
      <c r="C159" s="22"/>
      <c r="D159" s="23"/>
      <c r="E159" s="24"/>
      <c r="F159" s="24"/>
      <c r="G159" s="24"/>
      <c r="H159" s="24"/>
    </row>
    <row r="160" spans="1:10" s="25" customFormat="1" x14ac:dyDescent="0.25">
      <c r="C160" s="26">
        <f>1160746366+2725174282</f>
        <v>3885920648</v>
      </c>
      <c r="D160" s="26">
        <f>-244972502+20256180</f>
        <v>-224716322</v>
      </c>
      <c r="E160" s="26">
        <f>915773864+2745430462</f>
        <v>3661204326</v>
      </c>
      <c r="F160" s="26">
        <f>850052080.56+2583901878.95</f>
        <v>3433953959.5099998</v>
      </c>
      <c r="G160" s="26">
        <f>846833482.15+2551415862.88</f>
        <v>3398249345.0300002</v>
      </c>
      <c r="H160" s="26">
        <f>65721783.44+161528583.05</f>
        <v>227250366.49000001</v>
      </c>
    </row>
    <row r="161" spans="2:8" ht="15" x14ac:dyDescent="0.25">
      <c r="B161" s="27" t="s">
        <v>88</v>
      </c>
      <c r="C161" s="28"/>
      <c r="D161" s="28"/>
      <c r="E161" s="28"/>
      <c r="F161" s="28"/>
      <c r="G161" s="28"/>
      <c r="H161" s="28"/>
    </row>
    <row r="162" spans="2:8" ht="15" x14ac:dyDescent="0.25">
      <c r="B162"/>
      <c r="C162" s="27"/>
      <c r="D162" s="27"/>
      <c r="E162" s="27"/>
      <c r="F162" s="27"/>
      <c r="G162" s="27"/>
      <c r="H162" s="27"/>
    </row>
    <row r="163" spans="2:8" x14ac:dyDescent="0.25">
      <c r="B163" s="29"/>
      <c r="C163" s="30"/>
      <c r="D163" s="30"/>
      <c r="E163" s="30"/>
      <c r="F163" s="30"/>
      <c r="G163" s="30"/>
      <c r="H163" s="30"/>
    </row>
    <row r="164" spans="2:8" ht="15" x14ac:dyDescent="0.25">
      <c r="B164"/>
      <c r="C164" s="31"/>
      <c r="D164" s="31"/>
      <c r="E164" s="31"/>
      <c r="F164" s="32"/>
      <c r="G164" s="29"/>
      <c r="H164" s="29"/>
    </row>
    <row r="165" spans="2:8" ht="15" x14ac:dyDescent="0.25">
      <c r="B165"/>
      <c r="C165" s="31"/>
      <c r="D165" s="33"/>
      <c r="E165" s="33"/>
      <c r="F165" s="33"/>
      <c r="G165" s="33"/>
      <c r="H165" s="33"/>
    </row>
    <row r="166" spans="2:8" ht="15" x14ac:dyDescent="0.25">
      <c r="B166"/>
      <c r="C166"/>
      <c r="D166"/>
      <c r="E166"/>
      <c r="F166"/>
      <c r="G166"/>
      <c r="H166" s="31"/>
    </row>
    <row r="167" spans="2:8" ht="15" x14ac:dyDescent="0.25">
      <c r="B167"/>
      <c r="C167"/>
      <c r="D167"/>
      <c r="E167"/>
      <c r="F167"/>
      <c r="G167"/>
      <c r="H167" s="31"/>
    </row>
    <row r="168" spans="2:8" ht="15" x14ac:dyDescent="0.25">
      <c r="B168" s="37" t="s">
        <v>89</v>
      </c>
      <c r="C168" s="37"/>
      <c r="D168"/>
      <c r="E168"/>
      <c r="F168" s="37" t="s">
        <v>90</v>
      </c>
      <c r="G168" s="37"/>
      <c r="H168" s="37"/>
    </row>
    <row r="169" spans="2:8" ht="15" x14ac:dyDescent="0.25">
      <c r="B169" s="37" t="s">
        <v>91</v>
      </c>
      <c r="C169" s="37"/>
      <c r="D169"/>
      <c r="E169"/>
      <c r="F169" s="37" t="s">
        <v>92</v>
      </c>
      <c r="G169" s="37"/>
      <c r="H169" s="37"/>
    </row>
  </sheetData>
  <mergeCells count="33">
    <mergeCell ref="A6:B7"/>
    <mergeCell ref="C6:G6"/>
    <mergeCell ref="H6:H7"/>
    <mergeCell ref="A1:H1"/>
    <mergeCell ref="A2:H2"/>
    <mergeCell ref="A3:H3"/>
    <mergeCell ref="A4:H4"/>
    <mergeCell ref="A5:H5"/>
    <mergeCell ref="A84:B84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3:B83"/>
    <mergeCell ref="B169:C169"/>
    <mergeCell ref="F169:H169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B168:C168"/>
    <mergeCell ref="F168:H168"/>
  </mergeCells>
  <printOptions horizontalCentered="1" verticalCentered="1"/>
  <pageMargins left="0" right="0" top="0" bottom="0" header="0" footer="0"/>
  <pageSetup scale="76" fitToHeight="7" orientation="portrait" r:id="rId1"/>
  <ignoredErrors>
    <ignoredError sqref="D17 D27 D37 D47 D57 D61 D92 D102 D112 D122 D132 D136 H17 H27 H37 H47 H57 H61 H92 H102 H112 H122 H132 H1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opLeftCell="A7" workbookViewId="0">
      <selection activeCell="J9" sqref="J9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0.7109375" customWidth="1"/>
  </cols>
  <sheetData>
    <row r="1" spans="1:13" ht="15.75" thickBot="1" x14ac:dyDescent="0.3"/>
    <row r="2" spans="1:13" x14ac:dyDescent="0.25">
      <c r="A2" s="58" t="s">
        <v>94</v>
      </c>
      <c r="B2" s="59"/>
      <c r="C2" s="59"/>
      <c r="D2" s="59"/>
      <c r="E2" s="59"/>
      <c r="F2" s="59"/>
      <c r="G2" s="60"/>
    </row>
    <row r="3" spans="1:13" x14ac:dyDescent="0.25">
      <c r="A3" s="61" t="s">
        <v>1</v>
      </c>
      <c r="B3" s="62"/>
      <c r="C3" s="62"/>
      <c r="D3" s="62"/>
      <c r="E3" s="62"/>
      <c r="F3" s="62"/>
      <c r="G3" s="63"/>
    </row>
    <row r="4" spans="1:13" x14ac:dyDescent="0.25">
      <c r="A4" s="61" t="s">
        <v>95</v>
      </c>
      <c r="B4" s="62"/>
      <c r="C4" s="62"/>
      <c r="D4" s="62"/>
      <c r="E4" s="62"/>
      <c r="F4" s="62"/>
      <c r="G4" s="63"/>
    </row>
    <row r="5" spans="1:13" ht="15" customHeight="1" x14ac:dyDescent="0.25">
      <c r="A5" s="61" t="s">
        <v>93</v>
      </c>
      <c r="B5" s="62"/>
      <c r="C5" s="62"/>
      <c r="D5" s="62"/>
      <c r="E5" s="62"/>
      <c r="F5" s="62"/>
      <c r="G5" s="63"/>
      <c r="H5" s="64"/>
    </row>
    <row r="6" spans="1:13" ht="15.75" thickBot="1" x14ac:dyDescent="0.3">
      <c r="A6" s="65" t="s">
        <v>3</v>
      </c>
      <c r="B6" s="66"/>
      <c r="C6" s="66"/>
      <c r="D6" s="66"/>
      <c r="E6" s="66"/>
      <c r="F6" s="66"/>
      <c r="G6" s="67"/>
    </row>
    <row r="7" spans="1:13" ht="15.75" thickBot="1" x14ac:dyDescent="0.3">
      <c r="A7" s="68" t="s">
        <v>96</v>
      </c>
      <c r="B7" s="69" t="s">
        <v>5</v>
      </c>
      <c r="C7" s="70"/>
      <c r="D7" s="70"/>
      <c r="E7" s="70"/>
      <c r="F7" s="71"/>
      <c r="G7" s="68" t="s">
        <v>6</v>
      </c>
    </row>
    <row r="8" spans="1:13" ht="26.25" thickBot="1" x14ac:dyDescent="0.3">
      <c r="A8" s="72"/>
      <c r="B8" s="3" t="s">
        <v>7</v>
      </c>
      <c r="C8" s="3" t="s">
        <v>97</v>
      </c>
      <c r="D8" s="3" t="s">
        <v>98</v>
      </c>
      <c r="E8" s="3" t="s">
        <v>10</v>
      </c>
      <c r="F8" s="3" t="s">
        <v>99</v>
      </c>
      <c r="G8" s="72"/>
    </row>
    <row r="9" spans="1:13" x14ac:dyDescent="0.25">
      <c r="A9" s="73" t="s">
        <v>100</v>
      </c>
      <c r="B9" s="74">
        <f t="shared" ref="B9:G9" si="0">SUM(B11)</f>
        <v>2499356594</v>
      </c>
      <c r="C9" s="74">
        <f t="shared" si="0"/>
        <v>194110079</v>
      </c>
      <c r="D9" s="74">
        <f t="shared" si="0"/>
        <v>2693466673</v>
      </c>
      <c r="E9" s="74">
        <f t="shared" si="0"/>
        <v>1120395815.3699999</v>
      </c>
      <c r="F9" s="74">
        <f t="shared" si="0"/>
        <v>1032854015.9999998</v>
      </c>
      <c r="G9" s="74">
        <f t="shared" si="0"/>
        <v>1573070857.6300001</v>
      </c>
      <c r="H9" s="75"/>
      <c r="I9" s="75"/>
      <c r="J9" s="75"/>
    </row>
    <row r="10" spans="1:13" x14ac:dyDescent="0.25">
      <c r="A10" s="73" t="s">
        <v>101</v>
      </c>
      <c r="B10" s="76"/>
      <c r="C10" s="76"/>
      <c r="D10" s="76"/>
      <c r="E10" s="76"/>
      <c r="F10" s="76"/>
      <c r="G10" s="76"/>
    </row>
    <row r="11" spans="1:13" s="79" customFormat="1" ht="27" x14ac:dyDescent="0.25">
      <c r="A11" s="77" t="s">
        <v>102</v>
      </c>
      <c r="B11" s="78">
        <v>2499356594</v>
      </c>
      <c r="C11" s="78">
        <v>194110079</v>
      </c>
      <c r="D11" s="78">
        <v>2693466673</v>
      </c>
      <c r="E11" s="78">
        <v>1120395815.3699999</v>
      </c>
      <c r="F11" s="78">
        <v>1032854015.9999998</v>
      </c>
      <c r="G11" s="78">
        <v>1573070857.6300001</v>
      </c>
    </row>
    <row r="12" spans="1:13" x14ac:dyDescent="0.25">
      <c r="A12" s="77"/>
      <c r="B12" s="78"/>
      <c r="C12" s="78"/>
      <c r="D12" s="78"/>
      <c r="E12" s="78"/>
      <c r="F12" s="78"/>
      <c r="G12" s="78"/>
    </row>
    <row r="13" spans="1:13" x14ac:dyDescent="0.25">
      <c r="A13" s="80" t="s">
        <v>103</v>
      </c>
      <c r="B13" s="76">
        <f t="shared" ref="B13:G13" si="1">SUM(B15)</f>
        <v>817984696</v>
      </c>
      <c r="C13" s="76">
        <f t="shared" si="1"/>
        <v>111064520</v>
      </c>
      <c r="D13" s="76">
        <f t="shared" si="1"/>
        <v>929049216</v>
      </c>
      <c r="E13" s="76">
        <f t="shared" si="1"/>
        <v>356290743.34999996</v>
      </c>
      <c r="F13" s="76">
        <f t="shared" si="1"/>
        <v>335907457.93999994</v>
      </c>
      <c r="G13" s="76">
        <f t="shared" si="1"/>
        <v>572758472.64999998</v>
      </c>
    </row>
    <row r="14" spans="1:13" x14ac:dyDescent="0.25">
      <c r="A14" s="80" t="s">
        <v>104</v>
      </c>
      <c r="B14" s="76"/>
      <c r="C14" s="76"/>
      <c r="D14" s="76"/>
      <c r="E14" s="76"/>
      <c r="F14" s="76"/>
      <c r="G14" s="76"/>
      <c r="H14" s="81"/>
      <c r="I14" s="81"/>
      <c r="J14" s="81"/>
      <c r="K14" s="81"/>
      <c r="L14" s="81"/>
      <c r="M14" s="81"/>
    </row>
    <row r="15" spans="1:13" ht="27" x14ac:dyDescent="0.25">
      <c r="A15" s="77" t="s">
        <v>102</v>
      </c>
      <c r="B15" s="82">
        <v>817984696</v>
      </c>
      <c r="C15" s="82">
        <v>111064520</v>
      </c>
      <c r="D15" s="82">
        <v>929049216</v>
      </c>
      <c r="E15" s="82">
        <v>356290743.34999996</v>
      </c>
      <c r="F15" s="82">
        <v>335907457.93999994</v>
      </c>
      <c r="G15" s="82">
        <v>572758472.64999998</v>
      </c>
    </row>
    <row r="16" spans="1:13" x14ac:dyDescent="0.25">
      <c r="A16" s="77"/>
      <c r="B16" s="82"/>
      <c r="C16" s="82"/>
      <c r="D16" s="82"/>
      <c r="E16" s="82"/>
      <c r="F16" s="82"/>
      <c r="G16" s="82"/>
    </row>
    <row r="17" spans="1:18" x14ac:dyDescent="0.25">
      <c r="A17" s="73" t="s">
        <v>87</v>
      </c>
      <c r="B17" s="83">
        <f t="shared" ref="B17:G17" si="2">+B9+B13</f>
        <v>3317341290</v>
      </c>
      <c r="C17" s="83">
        <f t="shared" si="2"/>
        <v>305174599</v>
      </c>
      <c r="D17" s="83">
        <f t="shared" si="2"/>
        <v>3622515889</v>
      </c>
      <c r="E17" s="83">
        <f t="shared" si="2"/>
        <v>1476686558.7199998</v>
      </c>
      <c r="F17" s="83">
        <f t="shared" si="2"/>
        <v>1368761473.9399996</v>
      </c>
      <c r="G17" s="83">
        <f t="shared" si="2"/>
        <v>2145829330.2800002</v>
      </c>
      <c r="H17" s="75"/>
      <c r="I17" s="75"/>
      <c r="J17" s="75"/>
      <c r="K17" s="75"/>
      <c r="L17" s="75"/>
    </row>
    <row r="18" spans="1:18" ht="15.75" thickBot="1" x14ac:dyDescent="0.3">
      <c r="A18" s="84"/>
      <c r="B18" s="85"/>
      <c r="C18" s="85"/>
      <c r="D18" s="85"/>
      <c r="E18" s="85"/>
      <c r="F18" s="85"/>
      <c r="G18" s="85"/>
    </row>
    <row r="19" spans="1:18" s="86" customFormat="1" x14ac:dyDescent="0.25">
      <c r="B19" s="87">
        <f>2725174282+1160746366</f>
        <v>3885920648</v>
      </c>
      <c r="C19" s="87">
        <f>20256180-244972502</f>
        <v>-224716322</v>
      </c>
      <c r="D19" s="87">
        <f>2745430462+915773864</f>
        <v>3661204326</v>
      </c>
      <c r="E19" s="87">
        <f>2583901878.95+850052080.56</f>
        <v>3433953959.5099998</v>
      </c>
      <c r="F19" s="87">
        <f>2551415862.88+846833482.15</f>
        <v>3398249345.0300002</v>
      </c>
      <c r="G19" s="87">
        <f>161528583.05+65721783.44</f>
        <v>227250366.49000001</v>
      </c>
    </row>
    <row r="20" spans="1:18" x14ac:dyDescent="0.25">
      <c r="A20" s="88" t="s">
        <v>88</v>
      </c>
      <c r="B20" s="28"/>
      <c r="C20" s="28"/>
      <c r="D20" s="28"/>
      <c r="E20" s="28"/>
      <c r="F20" s="28"/>
      <c r="G20" s="89"/>
    </row>
    <row r="21" spans="1:18" ht="15" customHeight="1" x14ac:dyDescent="0.25">
      <c r="B21" s="90"/>
      <c r="C21" s="90"/>
      <c r="D21" s="90"/>
      <c r="E21" s="90"/>
      <c r="F21" s="90"/>
      <c r="G21" s="90"/>
      <c r="H21" s="90"/>
      <c r="I21" s="88"/>
      <c r="J21" s="88"/>
      <c r="K21" s="88"/>
      <c r="L21" s="88"/>
      <c r="M21" s="91"/>
      <c r="N21" s="91"/>
      <c r="O21" s="91"/>
      <c r="P21" s="91"/>
      <c r="Q21" s="91"/>
      <c r="R21" s="91"/>
    </row>
    <row r="22" spans="1:18" x14ac:dyDescent="0.25">
      <c r="A22" s="91"/>
      <c r="B22" s="90"/>
      <c r="C22" s="90"/>
      <c r="D22" s="90"/>
      <c r="E22" s="90"/>
      <c r="F22" s="90"/>
      <c r="G22" s="90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x14ac:dyDescent="0.25">
      <c r="B23" s="92"/>
      <c r="C23" s="92"/>
      <c r="D23" s="92"/>
      <c r="E23" s="92"/>
      <c r="F23" s="92"/>
      <c r="G23" s="92"/>
      <c r="H23" s="91"/>
    </row>
    <row r="24" spans="1:18" x14ac:dyDescent="0.25">
      <c r="B24" s="93"/>
      <c r="C24" s="93"/>
      <c r="D24" s="93"/>
      <c r="E24" s="91"/>
      <c r="F24" s="91"/>
      <c r="G24" s="91"/>
      <c r="H24" s="91"/>
    </row>
    <row r="25" spans="1:18" x14ac:dyDescent="0.25">
      <c r="G25" s="93"/>
      <c r="H25" s="93"/>
    </row>
    <row r="26" spans="1:18" x14ac:dyDescent="0.25">
      <c r="G26" s="93"/>
      <c r="H26" s="93"/>
    </row>
    <row r="27" spans="1:18" x14ac:dyDescent="0.25">
      <c r="A27" s="94" t="s">
        <v>89</v>
      </c>
      <c r="B27" s="94"/>
      <c r="E27" s="94" t="s">
        <v>90</v>
      </c>
      <c r="F27" s="94"/>
      <c r="G27" s="94"/>
    </row>
    <row r="28" spans="1:18" x14ac:dyDescent="0.25">
      <c r="A28" s="94" t="s">
        <v>91</v>
      </c>
      <c r="B28" s="94"/>
      <c r="E28" s="94" t="s">
        <v>92</v>
      </c>
      <c r="F28" s="94"/>
      <c r="G28" s="94"/>
    </row>
  </sheetData>
  <mergeCells count="24">
    <mergeCell ref="A27:B27"/>
    <mergeCell ref="E27:G27"/>
    <mergeCell ref="A28:B28"/>
    <mergeCell ref="E28:G28"/>
    <mergeCell ref="B13:B14"/>
    <mergeCell ref="C13:C14"/>
    <mergeCell ref="D13:D14"/>
    <mergeCell ref="E13:E14"/>
    <mergeCell ref="F13:F14"/>
    <mergeCell ref="G13:G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.39370078740157483" right="0" top="0" bottom="0" header="0" footer="0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showGridLines="0" zoomScaleNormal="100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H47" sqref="H47"/>
    </sheetView>
  </sheetViews>
  <sheetFormatPr baseColWidth="10" defaultRowHeight="15" x14ac:dyDescent="0.25"/>
  <cols>
    <col min="1" max="1" width="2.7109375" style="1" customWidth="1"/>
    <col min="2" max="2" width="39.28515625" style="95" customWidth="1"/>
    <col min="3" max="3" width="15.42578125" style="1" bestFit="1" customWidth="1"/>
    <col min="4" max="7" width="16.7109375" style="1" bestFit="1" customWidth="1"/>
    <col min="8" max="8" width="16.5703125" style="1" bestFit="1" customWidth="1"/>
    <col min="9" max="9" width="5.5703125" style="96" customWidth="1"/>
    <col min="10" max="10" width="12.7109375" bestFit="1" customWidth="1"/>
  </cols>
  <sheetData>
    <row r="1" spans="1:10" ht="15.75" thickBot="1" x14ac:dyDescent="0.3"/>
    <row r="2" spans="1:10" x14ac:dyDescent="0.25">
      <c r="A2" s="42" t="s">
        <v>0</v>
      </c>
      <c r="B2" s="51"/>
      <c r="C2" s="51"/>
      <c r="D2" s="51"/>
      <c r="E2" s="51"/>
      <c r="F2" s="51"/>
      <c r="G2" s="51"/>
      <c r="H2" s="52"/>
      <c r="I2" s="97"/>
    </row>
    <row r="3" spans="1:10" x14ac:dyDescent="0.25">
      <c r="A3" s="53" t="s">
        <v>1</v>
      </c>
      <c r="B3" s="54"/>
      <c r="C3" s="54"/>
      <c r="D3" s="54"/>
      <c r="E3" s="54"/>
      <c r="F3" s="54"/>
      <c r="G3" s="54"/>
      <c r="H3" s="55"/>
      <c r="I3" s="97"/>
    </row>
    <row r="4" spans="1:10" x14ac:dyDescent="0.25">
      <c r="A4" s="53" t="s">
        <v>105</v>
      </c>
      <c r="B4" s="54"/>
      <c r="C4" s="54"/>
      <c r="D4" s="54"/>
      <c r="E4" s="54"/>
      <c r="F4" s="54"/>
      <c r="G4" s="54"/>
      <c r="H4" s="55"/>
      <c r="I4" s="97"/>
    </row>
    <row r="5" spans="1:10" x14ac:dyDescent="0.25">
      <c r="A5" s="53" t="s">
        <v>106</v>
      </c>
      <c r="B5" s="54"/>
      <c r="C5" s="54"/>
      <c r="D5" s="54"/>
      <c r="E5" s="54"/>
      <c r="F5" s="54"/>
      <c r="G5" s="54"/>
      <c r="H5" s="55"/>
      <c r="I5" s="97"/>
    </row>
    <row r="6" spans="1:10" ht="15.75" thickBot="1" x14ac:dyDescent="0.3">
      <c r="A6" s="44" t="s">
        <v>3</v>
      </c>
      <c r="B6" s="56"/>
      <c r="C6" s="56"/>
      <c r="D6" s="56"/>
      <c r="E6" s="56"/>
      <c r="F6" s="56"/>
      <c r="G6" s="56"/>
      <c r="H6" s="57"/>
      <c r="I6" s="97"/>
    </row>
    <row r="7" spans="1:10" ht="15.75" thickBot="1" x14ac:dyDescent="0.3">
      <c r="A7" s="42" t="s">
        <v>96</v>
      </c>
      <c r="B7" s="43"/>
      <c r="C7" s="69" t="s">
        <v>5</v>
      </c>
      <c r="D7" s="70"/>
      <c r="E7" s="70"/>
      <c r="F7" s="70"/>
      <c r="G7" s="71"/>
      <c r="H7" s="68" t="s">
        <v>6</v>
      </c>
      <c r="I7" s="98"/>
    </row>
    <row r="8" spans="1:10" ht="26.25" thickBot="1" x14ac:dyDescent="0.3">
      <c r="A8" s="44"/>
      <c r="B8" s="45"/>
      <c r="C8" s="3" t="s">
        <v>107</v>
      </c>
      <c r="D8" s="3" t="s">
        <v>8</v>
      </c>
      <c r="E8" s="3" t="s">
        <v>9</v>
      </c>
      <c r="F8" s="3" t="s">
        <v>10</v>
      </c>
      <c r="G8" s="3" t="s">
        <v>99</v>
      </c>
      <c r="H8" s="72"/>
      <c r="I8" s="98"/>
    </row>
    <row r="9" spans="1:10" s="103" customFormat="1" x14ac:dyDescent="0.25">
      <c r="A9" s="99"/>
      <c r="B9" s="100"/>
      <c r="C9" s="101"/>
      <c r="D9" s="101"/>
      <c r="E9" s="101"/>
      <c r="F9" s="101"/>
      <c r="G9" s="101"/>
      <c r="H9" s="101"/>
      <c r="I9" s="102"/>
    </row>
    <row r="10" spans="1:10" ht="16.5" customHeight="1" x14ac:dyDescent="0.25">
      <c r="A10" s="104" t="s">
        <v>108</v>
      </c>
      <c r="B10" s="105"/>
      <c r="C10" s="106">
        <f>C11+C21+C30+C41</f>
        <v>2499356594</v>
      </c>
      <c r="D10" s="106">
        <f t="shared" ref="D10:H10" si="0">D11+D21+D30+D41</f>
        <v>194110079</v>
      </c>
      <c r="E10" s="106">
        <f t="shared" si="0"/>
        <v>2693466673</v>
      </c>
      <c r="F10" s="106">
        <f t="shared" si="0"/>
        <v>1120395815.3700001</v>
      </c>
      <c r="G10" s="106">
        <f t="shared" si="0"/>
        <v>1032854016</v>
      </c>
      <c r="H10" s="106">
        <f t="shared" si="0"/>
        <v>1573070857.6300001</v>
      </c>
      <c r="I10" s="107"/>
    </row>
    <row r="11" spans="1:10" x14ac:dyDescent="0.25">
      <c r="A11" s="108" t="s">
        <v>109</v>
      </c>
      <c r="B11" s="109"/>
      <c r="C11" s="110">
        <f t="shared" ref="C11:H11" si="1">C12+C13+C14+C15+C16+C17+C18+C19</f>
        <v>990076280</v>
      </c>
      <c r="D11" s="110">
        <f t="shared" si="1"/>
        <v>201573772</v>
      </c>
      <c r="E11" s="110">
        <f t="shared" si="1"/>
        <v>1191650052</v>
      </c>
      <c r="F11" s="110">
        <f t="shared" si="1"/>
        <v>454024887.77000004</v>
      </c>
      <c r="G11" s="110">
        <f t="shared" si="1"/>
        <v>417044771.81000006</v>
      </c>
      <c r="H11" s="110">
        <f t="shared" si="1"/>
        <v>737625164.23000002</v>
      </c>
      <c r="I11" s="111"/>
    </row>
    <row r="12" spans="1:10" x14ac:dyDescent="0.25">
      <c r="A12" s="112"/>
      <c r="B12" s="113" t="s">
        <v>110</v>
      </c>
      <c r="C12" s="114">
        <v>49815369</v>
      </c>
      <c r="D12" s="114">
        <v>318034</v>
      </c>
      <c r="E12" s="114">
        <v>50133403</v>
      </c>
      <c r="F12" s="114">
        <v>24811190.440000001</v>
      </c>
      <c r="G12" s="114">
        <v>22146618.530000001</v>
      </c>
      <c r="H12" s="114">
        <v>25322212.559999999</v>
      </c>
      <c r="I12" s="115"/>
      <c r="J12" s="116"/>
    </row>
    <row r="13" spans="1:10" x14ac:dyDescent="0.25">
      <c r="A13" s="112"/>
      <c r="B13" s="113" t="s">
        <v>111</v>
      </c>
      <c r="C13" s="117">
        <v>5203498</v>
      </c>
      <c r="D13" s="114">
        <v>739306</v>
      </c>
      <c r="E13" s="117">
        <v>5942804</v>
      </c>
      <c r="F13" s="117">
        <v>2841048.15</v>
      </c>
      <c r="G13" s="117">
        <v>2522602.63</v>
      </c>
      <c r="H13" s="114">
        <v>3101755.85</v>
      </c>
      <c r="I13" s="115"/>
    </row>
    <row r="14" spans="1:10" ht="27" x14ac:dyDescent="0.25">
      <c r="A14" s="112"/>
      <c r="B14" s="113" t="s">
        <v>112</v>
      </c>
      <c r="C14" s="117">
        <v>67162544</v>
      </c>
      <c r="D14" s="114">
        <v>3598061</v>
      </c>
      <c r="E14" s="117">
        <v>70760605</v>
      </c>
      <c r="F14" s="117">
        <v>32307792.030000001</v>
      </c>
      <c r="G14" s="117">
        <v>28952643.539999999</v>
      </c>
      <c r="H14" s="114">
        <v>38452812.969999999</v>
      </c>
      <c r="I14" s="115"/>
    </row>
    <row r="15" spans="1:10" x14ac:dyDescent="0.25">
      <c r="A15" s="112"/>
      <c r="B15" s="113" t="s">
        <v>113</v>
      </c>
      <c r="C15" s="114">
        <v>0</v>
      </c>
      <c r="D15" s="114">
        <v>762880</v>
      </c>
      <c r="E15" s="114">
        <v>762880</v>
      </c>
      <c r="F15" s="114">
        <v>122860.89</v>
      </c>
      <c r="G15" s="114">
        <v>8500.89</v>
      </c>
      <c r="H15" s="114">
        <v>640019.11</v>
      </c>
      <c r="I15" s="115"/>
    </row>
    <row r="16" spans="1:10" x14ac:dyDescent="0.25">
      <c r="A16" s="112"/>
      <c r="B16" s="113" t="s">
        <v>114</v>
      </c>
      <c r="C16" s="114">
        <v>118240684</v>
      </c>
      <c r="D16" s="114">
        <v>163135418</v>
      </c>
      <c r="E16" s="114">
        <v>281376102</v>
      </c>
      <c r="F16" s="114">
        <v>19081993.300000001</v>
      </c>
      <c r="G16" s="114">
        <v>17357087</v>
      </c>
      <c r="H16" s="114">
        <v>262294108.69999999</v>
      </c>
      <c r="I16" s="115"/>
    </row>
    <row r="17" spans="1:10" x14ac:dyDescent="0.25">
      <c r="A17" s="112"/>
      <c r="B17" s="113" t="s">
        <v>115</v>
      </c>
      <c r="C17" s="114">
        <v>2227381</v>
      </c>
      <c r="D17" s="114">
        <v>-29716</v>
      </c>
      <c r="E17" s="114">
        <v>2197665</v>
      </c>
      <c r="F17" s="114">
        <v>940732.14</v>
      </c>
      <c r="G17" s="114">
        <v>863148.43</v>
      </c>
      <c r="H17" s="114">
        <v>1256932.8599999999</v>
      </c>
      <c r="I17" s="115"/>
    </row>
    <row r="18" spans="1:10" ht="27" x14ac:dyDescent="0.25">
      <c r="A18" s="112"/>
      <c r="B18" s="113" t="s">
        <v>116</v>
      </c>
      <c r="C18" s="114">
        <v>46517902</v>
      </c>
      <c r="D18" s="114">
        <v>-8818519</v>
      </c>
      <c r="E18" s="114">
        <v>37699383</v>
      </c>
      <c r="F18" s="114">
        <v>10316553.360000001</v>
      </c>
      <c r="G18" s="114">
        <v>9968684.6300000008</v>
      </c>
      <c r="H18" s="114">
        <v>27382829.640000001</v>
      </c>
      <c r="I18" s="115"/>
    </row>
    <row r="19" spans="1:10" x14ac:dyDescent="0.25">
      <c r="A19" s="112"/>
      <c r="B19" s="113" t="s">
        <v>117</v>
      </c>
      <c r="C19" s="114">
        <v>700908902</v>
      </c>
      <c r="D19" s="114">
        <v>41868308</v>
      </c>
      <c r="E19" s="114">
        <v>742777210</v>
      </c>
      <c r="F19" s="114">
        <v>363602717.46000004</v>
      </c>
      <c r="G19" s="114">
        <v>335225486.16000003</v>
      </c>
      <c r="H19" s="114">
        <v>379174492.53999996</v>
      </c>
      <c r="I19" s="115"/>
    </row>
    <row r="20" spans="1:10" x14ac:dyDescent="0.25">
      <c r="A20" s="118"/>
      <c r="B20" s="119"/>
      <c r="C20" s="114"/>
      <c r="D20" s="114"/>
      <c r="E20" s="114"/>
      <c r="F20" s="114"/>
      <c r="G20" s="114"/>
      <c r="H20" s="114"/>
      <c r="I20" s="115"/>
    </row>
    <row r="21" spans="1:10" ht="31.5" customHeight="1" x14ac:dyDescent="0.25">
      <c r="A21" s="104" t="s">
        <v>118</v>
      </c>
      <c r="B21" s="120"/>
      <c r="C21" s="110">
        <f t="shared" ref="C21:H21" si="2">C22+C23+C24+C25+C26+C27+C28</f>
        <v>1402606091</v>
      </c>
      <c r="D21" s="110">
        <f t="shared" si="2"/>
        <v>-43092433</v>
      </c>
      <c r="E21" s="110">
        <f t="shared" si="2"/>
        <v>1359513658</v>
      </c>
      <c r="F21" s="110">
        <f t="shared" si="2"/>
        <v>587839814.60000002</v>
      </c>
      <c r="G21" s="110">
        <f t="shared" si="2"/>
        <v>540855569.04999995</v>
      </c>
      <c r="H21" s="110">
        <f t="shared" si="2"/>
        <v>771673843.4000001</v>
      </c>
      <c r="I21" s="111"/>
    </row>
    <row r="22" spans="1:10" x14ac:dyDescent="0.25">
      <c r="A22" s="112"/>
      <c r="B22" s="113" t="s">
        <v>119</v>
      </c>
      <c r="C22" s="114">
        <v>41735984</v>
      </c>
      <c r="D22" s="114">
        <v>2104016</v>
      </c>
      <c r="E22" s="114">
        <v>43840000</v>
      </c>
      <c r="F22" s="114">
        <v>21907783.140000001</v>
      </c>
      <c r="G22" s="114">
        <v>20064208.629999999</v>
      </c>
      <c r="H22" s="114">
        <v>21932216.859999999</v>
      </c>
      <c r="J22" s="115"/>
    </row>
    <row r="23" spans="1:10" x14ac:dyDescent="0.25">
      <c r="A23" s="112"/>
      <c r="B23" s="113" t="s">
        <v>120</v>
      </c>
      <c r="C23" s="117">
        <v>907060592</v>
      </c>
      <c r="D23" s="114">
        <v>-76300262</v>
      </c>
      <c r="E23" s="117">
        <v>830760330</v>
      </c>
      <c r="F23" s="117">
        <v>320174307.61000001</v>
      </c>
      <c r="G23" s="117">
        <v>297497767.36000001</v>
      </c>
      <c r="H23" s="114">
        <v>510586022.38999999</v>
      </c>
      <c r="I23" s="115"/>
      <c r="J23" s="115"/>
    </row>
    <row r="24" spans="1:10" x14ac:dyDescent="0.25">
      <c r="A24" s="112"/>
      <c r="B24" s="113" t="s">
        <v>121</v>
      </c>
      <c r="C24" s="114">
        <v>40761297</v>
      </c>
      <c r="D24" s="114">
        <v>2456737</v>
      </c>
      <c r="E24" s="114">
        <v>43218034</v>
      </c>
      <c r="F24" s="114">
        <v>22712048.669999998</v>
      </c>
      <c r="G24" s="114">
        <v>18931950.649999999</v>
      </c>
      <c r="H24" s="114">
        <v>20505985.330000002</v>
      </c>
      <c r="I24" s="115"/>
      <c r="J24" s="115"/>
    </row>
    <row r="25" spans="1:10" ht="27" x14ac:dyDescent="0.25">
      <c r="A25" s="112"/>
      <c r="B25" s="113" t="s">
        <v>122</v>
      </c>
      <c r="C25" s="114">
        <v>96423366</v>
      </c>
      <c r="D25" s="114">
        <v>21897712</v>
      </c>
      <c r="E25" s="117">
        <v>118321078</v>
      </c>
      <c r="F25" s="114">
        <v>64017354.829999998</v>
      </c>
      <c r="G25" s="114">
        <v>57776801.079999998</v>
      </c>
      <c r="H25" s="114">
        <v>54303723.170000002</v>
      </c>
      <c r="I25" s="115"/>
      <c r="J25" s="115"/>
    </row>
    <row r="26" spans="1:10" x14ac:dyDescent="0.25">
      <c r="A26" s="112"/>
      <c r="B26" s="113" t="s">
        <v>123</v>
      </c>
      <c r="C26" s="114">
        <v>39178815</v>
      </c>
      <c r="D26" s="114">
        <v>943951</v>
      </c>
      <c r="E26" s="114">
        <v>40122766</v>
      </c>
      <c r="F26" s="114">
        <v>19955773.050000001</v>
      </c>
      <c r="G26" s="114">
        <v>18975523.27</v>
      </c>
      <c r="H26" s="114">
        <v>20166992.949999999</v>
      </c>
      <c r="I26" s="115"/>
      <c r="J26" s="115"/>
    </row>
    <row r="27" spans="1:10" x14ac:dyDescent="0.25">
      <c r="A27" s="112"/>
      <c r="B27" s="113" t="s">
        <v>124</v>
      </c>
      <c r="C27" s="114">
        <v>79450241</v>
      </c>
      <c r="D27" s="114">
        <v>2982160</v>
      </c>
      <c r="E27" s="114">
        <v>82432401</v>
      </c>
      <c r="F27" s="114">
        <v>41218452.770000003</v>
      </c>
      <c r="G27" s="114">
        <v>38559151.520000003</v>
      </c>
      <c r="H27" s="114">
        <v>41213948.229999997</v>
      </c>
      <c r="I27" s="115"/>
      <c r="J27" s="115"/>
    </row>
    <row r="28" spans="1:10" x14ac:dyDescent="0.25">
      <c r="A28" s="112"/>
      <c r="B28" s="113" t="s">
        <v>125</v>
      </c>
      <c r="C28" s="114">
        <v>197995796</v>
      </c>
      <c r="D28" s="114">
        <v>2823253</v>
      </c>
      <c r="E28" s="114">
        <v>200819049</v>
      </c>
      <c r="F28" s="114">
        <v>97854094.530000001</v>
      </c>
      <c r="G28" s="114">
        <v>89050166.540000007</v>
      </c>
      <c r="H28" s="114">
        <v>102964954.47</v>
      </c>
      <c r="I28" s="115"/>
      <c r="J28" s="115"/>
    </row>
    <row r="29" spans="1:10" x14ac:dyDescent="0.25">
      <c r="A29" s="118"/>
      <c r="B29" s="119"/>
      <c r="C29" s="114"/>
      <c r="D29" s="114"/>
      <c r="E29" s="114"/>
      <c r="F29" s="114"/>
      <c r="G29" s="114"/>
      <c r="H29" s="114"/>
      <c r="I29" s="115"/>
    </row>
    <row r="30" spans="1:10" ht="33" customHeight="1" x14ac:dyDescent="0.25">
      <c r="A30" s="104" t="s">
        <v>126</v>
      </c>
      <c r="B30" s="120"/>
      <c r="C30" s="110">
        <f>C31+C32+C33+C34+C35+C36+C37+C38+C39</f>
        <v>105729956</v>
      </c>
      <c r="D30" s="110">
        <f t="shared" ref="D30:H30" si="3">D31+D32+D33+D34+D35+D36+D37+D38+D39</f>
        <v>3848937</v>
      </c>
      <c r="E30" s="110">
        <f t="shared" si="3"/>
        <v>109578893</v>
      </c>
      <c r="F30" s="110">
        <f t="shared" si="3"/>
        <v>47477103.529999994</v>
      </c>
      <c r="G30" s="110">
        <f t="shared" si="3"/>
        <v>43936167.009999998</v>
      </c>
      <c r="H30" s="110">
        <f t="shared" si="3"/>
        <v>62101789.470000006</v>
      </c>
      <c r="I30" s="111"/>
    </row>
    <row r="31" spans="1:10" ht="27" x14ac:dyDescent="0.25">
      <c r="A31" s="112"/>
      <c r="B31" s="113" t="s">
        <v>127</v>
      </c>
      <c r="C31" s="114">
        <v>81922430</v>
      </c>
      <c r="D31" s="114">
        <v>3487025</v>
      </c>
      <c r="E31" s="114">
        <v>85409455</v>
      </c>
      <c r="F31" s="114">
        <v>37099395.490000002</v>
      </c>
      <c r="G31" s="114">
        <v>34344222.219999999</v>
      </c>
      <c r="H31" s="114">
        <v>48310059.509999998</v>
      </c>
      <c r="I31" s="115"/>
      <c r="J31" s="116" t="s">
        <v>128</v>
      </c>
    </row>
    <row r="32" spans="1:10" ht="27" x14ac:dyDescent="0.25">
      <c r="A32" s="112"/>
      <c r="B32" s="113" t="s">
        <v>129</v>
      </c>
      <c r="C32" s="114">
        <v>4043149</v>
      </c>
      <c r="D32" s="114">
        <v>109238</v>
      </c>
      <c r="E32" s="114">
        <v>4152387</v>
      </c>
      <c r="F32" s="114">
        <v>2130853.34</v>
      </c>
      <c r="G32" s="114">
        <v>1976549.65</v>
      </c>
      <c r="H32" s="114">
        <v>2021533.6600000001</v>
      </c>
      <c r="I32" s="115"/>
      <c r="J32" s="116" t="s">
        <v>128</v>
      </c>
    </row>
    <row r="33" spans="1:10" x14ac:dyDescent="0.25">
      <c r="A33" s="112"/>
      <c r="B33" s="113" t="s">
        <v>130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5"/>
    </row>
    <row r="34" spans="1:10" ht="27" x14ac:dyDescent="0.25">
      <c r="A34" s="112"/>
      <c r="B34" s="113" t="s">
        <v>131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5"/>
      <c r="J34" t="s">
        <v>128</v>
      </c>
    </row>
    <row r="35" spans="1:10" x14ac:dyDescent="0.25">
      <c r="A35" s="112"/>
      <c r="B35" s="113" t="s">
        <v>132</v>
      </c>
      <c r="C35" s="114">
        <v>1369530</v>
      </c>
      <c r="D35" s="114">
        <v>-33431</v>
      </c>
      <c r="E35" s="114">
        <v>1336099</v>
      </c>
      <c r="F35" s="114">
        <v>608525.18999999994</v>
      </c>
      <c r="G35" s="114">
        <v>566714.6</v>
      </c>
      <c r="H35" s="114">
        <v>727573.81</v>
      </c>
      <c r="I35" s="115"/>
      <c r="J35" s="116" t="s">
        <v>128</v>
      </c>
    </row>
    <row r="36" spans="1:10" x14ac:dyDescent="0.25">
      <c r="A36" s="112"/>
      <c r="B36" s="113" t="s">
        <v>133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5"/>
      <c r="J36" t="s">
        <v>128</v>
      </c>
    </row>
    <row r="37" spans="1:10" x14ac:dyDescent="0.25">
      <c r="A37" s="112"/>
      <c r="B37" s="113" t="s">
        <v>134</v>
      </c>
      <c r="C37" s="114">
        <v>17732234</v>
      </c>
      <c r="D37" s="114">
        <v>285902</v>
      </c>
      <c r="E37" s="114">
        <v>18018136</v>
      </c>
      <c r="F37" s="114">
        <v>7314084.0700000003</v>
      </c>
      <c r="G37" s="114">
        <v>6751031.7800000003</v>
      </c>
      <c r="H37" s="114">
        <v>10704051.93</v>
      </c>
      <c r="I37" s="115"/>
      <c r="J37" s="116" t="s">
        <v>128</v>
      </c>
    </row>
    <row r="38" spans="1:10" x14ac:dyDescent="0.25">
      <c r="A38" s="112"/>
      <c r="B38" s="113" t="s">
        <v>135</v>
      </c>
      <c r="C38" s="114">
        <v>662613</v>
      </c>
      <c r="D38" s="114">
        <v>203</v>
      </c>
      <c r="E38" s="114">
        <v>662816</v>
      </c>
      <c r="F38" s="114">
        <v>324245.44</v>
      </c>
      <c r="G38" s="114">
        <v>297648.76</v>
      </c>
      <c r="H38" s="114">
        <v>338570.56</v>
      </c>
      <c r="I38" s="115"/>
      <c r="J38" s="116" t="s">
        <v>128</v>
      </c>
    </row>
    <row r="39" spans="1:10" ht="27" x14ac:dyDescent="0.25">
      <c r="A39" s="112"/>
      <c r="B39" s="113" t="s">
        <v>136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/>
    </row>
    <row r="40" spans="1:10" x14ac:dyDescent="0.25">
      <c r="A40" s="118"/>
      <c r="B40" s="119"/>
      <c r="C40" s="114"/>
      <c r="D40" s="114"/>
      <c r="E40" s="114"/>
      <c r="F40" s="114"/>
      <c r="G40" s="114"/>
      <c r="H40" s="114"/>
      <c r="I40" s="111"/>
    </row>
    <row r="41" spans="1:10" ht="30" customHeight="1" x14ac:dyDescent="0.25">
      <c r="A41" s="104" t="s">
        <v>137</v>
      </c>
      <c r="B41" s="120"/>
      <c r="C41" s="110">
        <f>C42+C43+C44+C45</f>
        <v>944267</v>
      </c>
      <c r="D41" s="110">
        <f t="shared" ref="D41:H41" si="4">D42+D43+D44+D45</f>
        <v>31779803</v>
      </c>
      <c r="E41" s="110">
        <f t="shared" si="4"/>
        <v>32724070</v>
      </c>
      <c r="F41" s="110">
        <f t="shared" si="4"/>
        <v>31054009.470000003</v>
      </c>
      <c r="G41" s="110">
        <f t="shared" si="4"/>
        <v>31017508.130000003</v>
      </c>
      <c r="H41" s="110">
        <f t="shared" si="4"/>
        <v>1670060.5299999984</v>
      </c>
      <c r="I41" s="111"/>
    </row>
    <row r="42" spans="1:10" ht="27" x14ac:dyDescent="0.25">
      <c r="A42" s="112"/>
      <c r="B42" s="113" t="s">
        <v>138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/>
    </row>
    <row r="43" spans="1:10" ht="40.5" x14ac:dyDescent="0.25">
      <c r="A43" s="112"/>
      <c r="B43" s="113" t="s">
        <v>139</v>
      </c>
      <c r="C43" s="114">
        <v>944267</v>
      </c>
      <c r="D43" s="114">
        <v>5300851</v>
      </c>
      <c r="E43" s="114">
        <v>6245118</v>
      </c>
      <c r="F43" s="114">
        <v>5645050.2800000003</v>
      </c>
      <c r="G43" s="114">
        <v>5608548.9400000004</v>
      </c>
      <c r="H43" s="114">
        <v>600067.71999999974</v>
      </c>
      <c r="I43" s="115"/>
    </row>
    <row r="44" spans="1:10" x14ac:dyDescent="0.25">
      <c r="A44" s="112"/>
      <c r="B44" s="113" t="s">
        <v>140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/>
    </row>
    <row r="45" spans="1:10" ht="27" x14ac:dyDescent="0.25">
      <c r="A45" s="112"/>
      <c r="B45" s="113" t="s">
        <v>141</v>
      </c>
      <c r="C45" s="114">
        <v>0</v>
      </c>
      <c r="D45" s="114">
        <v>26478952</v>
      </c>
      <c r="E45" s="114">
        <v>26478952</v>
      </c>
      <c r="F45" s="114">
        <v>25408959.190000001</v>
      </c>
      <c r="G45" s="114">
        <v>25408959.190000001</v>
      </c>
      <c r="H45" s="114">
        <v>1069992.8099999987</v>
      </c>
      <c r="I45" s="115"/>
    </row>
    <row r="46" spans="1:10" x14ac:dyDescent="0.25">
      <c r="A46" s="118"/>
      <c r="B46" s="119"/>
      <c r="C46" s="114"/>
      <c r="D46" s="114"/>
      <c r="E46" s="114"/>
      <c r="F46" s="114"/>
      <c r="G46" s="114"/>
      <c r="H46" s="114"/>
      <c r="I46" s="115"/>
    </row>
    <row r="47" spans="1:10" x14ac:dyDescent="0.25">
      <c r="A47" s="108" t="s">
        <v>142</v>
      </c>
      <c r="B47" s="109"/>
      <c r="C47" s="121">
        <f>C48+C58+C67+C78</f>
        <v>817984696</v>
      </c>
      <c r="D47" s="121">
        <f t="shared" ref="D47:H47" si="5">D48+D58+D67+D78</f>
        <v>111064520</v>
      </c>
      <c r="E47" s="121">
        <f t="shared" si="5"/>
        <v>929049216</v>
      </c>
      <c r="F47" s="121">
        <f t="shared" si="5"/>
        <v>356290743.34999996</v>
      </c>
      <c r="G47" s="121">
        <f t="shared" si="5"/>
        <v>335907457.94</v>
      </c>
      <c r="H47" s="121">
        <f t="shared" si="5"/>
        <v>572758472.6500001</v>
      </c>
      <c r="I47" s="111"/>
    </row>
    <row r="48" spans="1:10" x14ac:dyDescent="0.25">
      <c r="A48" s="108" t="s">
        <v>109</v>
      </c>
      <c r="B48" s="109"/>
      <c r="C48" s="110">
        <f>C49+C50+C51+C52+C53+C54+C55+C56</f>
        <v>131075144</v>
      </c>
      <c r="D48" s="110">
        <f t="shared" ref="D48:H48" si="6">D49+D50+D51+D52+D53+D54+D55+D56</f>
        <v>42049743</v>
      </c>
      <c r="E48" s="110">
        <f t="shared" si="6"/>
        <v>173124887</v>
      </c>
      <c r="F48" s="110">
        <f t="shared" si="6"/>
        <v>50145729.209999993</v>
      </c>
      <c r="G48" s="110">
        <f t="shared" si="6"/>
        <v>44114087.909999996</v>
      </c>
      <c r="H48" s="110">
        <f t="shared" si="6"/>
        <v>122979157.79000001</v>
      </c>
      <c r="I48" s="111"/>
    </row>
    <row r="49" spans="1:10" x14ac:dyDescent="0.25">
      <c r="A49" s="112"/>
      <c r="B49" s="113" t="s">
        <v>110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5"/>
    </row>
    <row r="50" spans="1:10" x14ac:dyDescent="0.25">
      <c r="A50" s="112"/>
      <c r="B50" s="113" t="s">
        <v>111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5"/>
    </row>
    <row r="51" spans="1:10" ht="27" x14ac:dyDescent="0.25">
      <c r="A51" s="112"/>
      <c r="B51" s="113" t="s">
        <v>112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5"/>
    </row>
    <row r="52" spans="1:10" x14ac:dyDescent="0.25">
      <c r="A52" s="112"/>
      <c r="B52" s="113" t="s">
        <v>113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5"/>
    </row>
    <row r="53" spans="1:10" x14ac:dyDescent="0.25">
      <c r="A53" s="112"/>
      <c r="B53" s="113" t="s">
        <v>114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5"/>
      <c r="J53" s="116"/>
    </row>
    <row r="54" spans="1:10" x14ac:dyDescent="0.25">
      <c r="A54" s="112"/>
      <c r="B54" s="113" t="s">
        <v>115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5"/>
    </row>
    <row r="55" spans="1:10" ht="27" x14ac:dyDescent="0.25">
      <c r="A55" s="112"/>
      <c r="B55" s="113" t="s">
        <v>116</v>
      </c>
      <c r="C55" s="114">
        <v>118578286</v>
      </c>
      <c r="D55" s="114">
        <v>40466850</v>
      </c>
      <c r="E55" s="114">
        <v>159045136</v>
      </c>
      <c r="F55" s="114">
        <v>49630891.019999996</v>
      </c>
      <c r="G55" s="114">
        <v>44114087.909999996</v>
      </c>
      <c r="H55" s="114">
        <v>109414244.98</v>
      </c>
      <c r="I55" s="115"/>
      <c r="J55" s="116"/>
    </row>
    <row r="56" spans="1:10" x14ac:dyDescent="0.25">
      <c r="A56" s="112"/>
      <c r="B56" s="113" t="s">
        <v>117</v>
      </c>
      <c r="C56" s="114">
        <v>12496858</v>
      </c>
      <c r="D56" s="114">
        <v>1582893</v>
      </c>
      <c r="E56" s="114">
        <v>14079751</v>
      </c>
      <c r="F56" s="114">
        <v>514838.19</v>
      </c>
      <c r="G56" s="114">
        <v>0</v>
      </c>
      <c r="H56" s="114">
        <v>13564912.810000001</v>
      </c>
      <c r="I56" s="115"/>
      <c r="J56" s="116"/>
    </row>
    <row r="57" spans="1:10" x14ac:dyDescent="0.25">
      <c r="A57" s="118"/>
      <c r="B57" s="119"/>
      <c r="C57" s="114"/>
      <c r="D57" s="114"/>
      <c r="E57" s="114"/>
      <c r="F57" s="114"/>
      <c r="G57" s="114"/>
      <c r="H57" s="114"/>
      <c r="I57" s="115"/>
    </row>
    <row r="58" spans="1:10" ht="34.5" customHeight="1" x14ac:dyDescent="0.25">
      <c r="A58" s="104" t="s">
        <v>118</v>
      </c>
      <c r="B58" s="120"/>
      <c r="C58" s="110">
        <f>C59+C60+C61+C62+C63+C64+C65</f>
        <v>686904302</v>
      </c>
      <c r="D58" s="110">
        <f>D59+D60+D61+D62+D63+D64+D65</f>
        <v>67328435</v>
      </c>
      <c r="E58" s="110">
        <f t="shared" ref="E58:H58" si="7">E59+E60+E61+E62+E63+E64+E65</f>
        <v>754232737</v>
      </c>
      <c r="F58" s="110">
        <f t="shared" si="7"/>
        <v>304458672.46999997</v>
      </c>
      <c r="G58" s="110">
        <f t="shared" si="7"/>
        <v>290107028.35999995</v>
      </c>
      <c r="H58" s="110">
        <f t="shared" si="7"/>
        <v>449774064.53000003</v>
      </c>
      <c r="I58" s="111"/>
    </row>
    <row r="59" spans="1:10" x14ac:dyDescent="0.25">
      <c r="A59" s="112"/>
      <c r="B59" s="113" t="s">
        <v>119</v>
      </c>
      <c r="C59" s="114">
        <v>9874482</v>
      </c>
      <c r="D59" s="114">
        <v>1370370</v>
      </c>
      <c r="E59" s="114">
        <v>11244852</v>
      </c>
      <c r="F59" s="114">
        <v>1867418.04</v>
      </c>
      <c r="G59" s="114">
        <v>416094.71</v>
      </c>
      <c r="H59" s="114">
        <v>9377433.9600000009</v>
      </c>
      <c r="I59" s="115"/>
      <c r="J59" s="116"/>
    </row>
    <row r="60" spans="1:10" x14ac:dyDescent="0.25">
      <c r="A60" s="112"/>
      <c r="B60" s="113" t="s">
        <v>120</v>
      </c>
      <c r="C60" s="117">
        <v>668218820</v>
      </c>
      <c r="D60" s="114">
        <v>63614704</v>
      </c>
      <c r="E60" s="117">
        <v>731833524</v>
      </c>
      <c r="F60" s="117">
        <v>296547613.58999997</v>
      </c>
      <c r="G60" s="117">
        <v>283948208.33999997</v>
      </c>
      <c r="H60" s="114">
        <v>435285910.41000003</v>
      </c>
      <c r="I60" s="115"/>
      <c r="J60" s="116"/>
    </row>
    <row r="61" spans="1:10" x14ac:dyDescent="0.25">
      <c r="A61" s="112"/>
      <c r="B61" s="113" t="s">
        <v>121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5"/>
    </row>
    <row r="62" spans="1:10" ht="27" x14ac:dyDescent="0.25">
      <c r="A62" s="112"/>
      <c r="B62" s="113" t="s">
        <v>122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5"/>
      <c r="J62" s="116"/>
    </row>
    <row r="63" spans="1:10" x14ac:dyDescent="0.25">
      <c r="A63" s="112"/>
      <c r="B63" s="113" t="s">
        <v>123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5"/>
    </row>
    <row r="64" spans="1:10" x14ac:dyDescent="0.25">
      <c r="A64" s="112"/>
      <c r="B64" s="113" t="s">
        <v>124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5"/>
      <c r="J64" s="116"/>
    </row>
    <row r="65" spans="1:10" x14ac:dyDescent="0.25">
      <c r="A65" s="112"/>
      <c r="B65" s="113" t="s">
        <v>125</v>
      </c>
      <c r="C65" s="114">
        <v>8811000</v>
      </c>
      <c r="D65" s="114">
        <v>2343361</v>
      </c>
      <c r="E65" s="114">
        <v>11154361</v>
      </c>
      <c r="F65" s="114">
        <v>6043640.8399999999</v>
      </c>
      <c r="G65" s="114">
        <v>5742725.3099999996</v>
      </c>
      <c r="H65" s="114">
        <v>5110720.16</v>
      </c>
      <c r="I65" s="115"/>
      <c r="J65" s="116"/>
    </row>
    <row r="66" spans="1:10" x14ac:dyDescent="0.25">
      <c r="A66" s="118"/>
      <c r="B66" s="119"/>
      <c r="C66" s="114"/>
      <c r="D66" s="114"/>
      <c r="E66" s="114"/>
      <c r="F66" s="114"/>
      <c r="G66" s="114"/>
      <c r="H66" s="114"/>
      <c r="I66" s="115"/>
    </row>
    <row r="67" spans="1:10" ht="29.25" customHeight="1" x14ac:dyDescent="0.25">
      <c r="A67" s="104" t="s">
        <v>126</v>
      </c>
      <c r="B67" s="120"/>
      <c r="C67" s="121">
        <f>C68+C69+C70+C71+C72+C73+C74+C75+C76</f>
        <v>0</v>
      </c>
      <c r="D67" s="121">
        <f t="shared" ref="D67:H67" si="8">D68+D69+D70+D71+D72+D73+D74+D75+D76</f>
        <v>0</v>
      </c>
      <c r="E67" s="121">
        <f t="shared" si="8"/>
        <v>0</v>
      </c>
      <c r="F67" s="121">
        <f t="shared" si="8"/>
        <v>0</v>
      </c>
      <c r="G67" s="121">
        <f t="shared" si="8"/>
        <v>0</v>
      </c>
      <c r="H67" s="121">
        <f t="shared" si="8"/>
        <v>0</v>
      </c>
      <c r="I67" s="111"/>
    </row>
    <row r="68" spans="1:10" ht="27" x14ac:dyDescent="0.25">
      <c r="A68" s="112"/>
      <c r="B68" s="113" t="s">
        <v>127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5"/>
    </row>
    <row r="69" spans="1:10" ht="27" x14ac:dyDescent="0.25">
      <c r="A69" s="112"/>
      <c r="B69" s="113" t="s">
        <v>129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5"/>
    </row>
    <row r="70" spans="1:10" x14ac:dyDescent="0.25">
      <c r="A70" s="112"/>
      <c r="B70" s="113" t="s">
        <v>130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5"/>
    </row>
    <row r="71" spans="1:10" ht="27" x14ac:dyDescent="0.25">
      <c r="A71" s="112"/>
      <c r="B71" s="113" t="s">
        <v>131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5"/>
    </row>
    <row r="72" spans="1:10" x14ac:dyDescent="0.25">
      <c r="A72" s="112"/>
      <c r="B72" s="113" t="s">
        <v>132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5"/>
    </row>
    <row r="73" spans="1:10" x14ac:dyDescent="0.25">
      <c r="A73" s="112"/>
      <c r="B73" s="113" t="s">
        <v>133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5"/>
    </row>
    <row r="74" spans="1:10" x14ac:dyDescent="0.25">
      <c r="A74" s="112"/>
      <c r="B74" s="113" t="s">
        <v>134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5"/>
    </row>
    <row r="75" spans="1:10" x14ac:dyDescent="0.25">
      <c r="A75" s="112"/>
      <c r="B75" s="113" t="s">
        <v>135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5"/>
    </row>
    <row r="76" spans="1:10" ht="27" x14ac:dyDescent="0.25">
      <c r="A76" s="112"/>
      <c r="B76" s="113" t="s">
        <v>136</v>
      </c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5"/>
    </row>
    <row r="77" spans="1:10" x14ac:dyDescent="0.25">
      <c r="A77" s="118"/>
      <c r="B77" s="119"/>
      <c r="C77" s="114"/>
      <c r="D77" s="114"/>
      <c r="E77" s="114"/>
      <c r="F77" s="114"/>
      <c r="G77" s="114"/>
      <c r="H77" s="114"/>
      <c r="I77" s="115"/>
    </row>
    <row r="78" spans="1:10" ht="27.75" customHeight="1" x14ac:dyDescent="0.25">
      <c r="A78" s="104" t="s">
        <v>137</v>
      </c>
      <c r="B78" s="120"/>
      <c r="C78" s="110">
        <f>C79+C80+C81+C82</f>
        <v>5250</v>
      </c>
      <c r="D78" s="110">
        <f t="shared" ref="D78:H78" si="9">D79+D80+D81+D82</f>
        <v>1686342</v>
      </c>
      <c r="E78" s="110">
        <f t="shared" si="9"/>
        <v>1691592</v>
      </c>
      <c r="F78" s="110">
        <f t="shared" si="9"/>
        <v>1686341.67</v>
      </c>
      <c r="G78" s="110">
        <f t="shared" si="9"/>
        <v>1686341.67</v>
      </c>
      <c r="H78" s="110">
        <f t="shared" si="9"/>
        <v>5250.3300000000745</v>
      </c>
      <c r="I78" s="111"/>
    </row>
    <row r="79" spans="1:10" ht="27" x14ac:dyDescent="0.25">
      <c r="A79" s="112"/>
      <c r="B79" s="113" t="s">
        <v>138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5"/>
    </row>
    <row r="80" spans="1:10" ht="40.5" x14ac:dyDescent="0.25">
      <c r="A80" s="112"/>
      <c r="B80" s="113" t="s">
        <v>139</v>
      </c>
      <c r="C80" s="114">
        <v>5250</v>
      </c>
      <c r="D80" s="114">
        <v>0</v>
      </c>
      <c r="E80" s="114">
        <v>5250</v>
      </c>
      <c r="F80" s="114">
        <v>0</v>
      </c>
      <c r="G80" s="114">
        <v>0</v>
      </c>
      <c r="H80" s="114">
        <v>5250</v>
      </c>
      <c r="I80" s="115"/>
      <c r="J80" s="116" t="s">
        <v>128</v>
      </c>
    </row>
    <row r="81" spans="1:10" x14ac:dyDescent="0.25">
      <c r="A81" s="112"/>
      <c r="B81" s="113" t="s">
        <v>140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5"/>
      <c r="J81" t="s">
        <v>128</v>
      </c>
    </row>
    <row r="82" spans="1:10" ht="27" x14ac:dyDescent="0.25">
      <c r="A82" s="112"/>
      <c r="B82" s="113" t="s">
        <v>141</v>
      </c>
      <c r="C82" s="114">
        <v>0</v>
      </c>
      <c r="D82" s="114">
        <v>1686342</v>
      </c>
      <c r="E82" s="114">
        <v>1686342</v>
      </c>
      <c r="F82" s="114">
        <v>1686341.67</v>
      </c>
      <c r="G82" s="114">
        <v>1686341.67</v>
      </c>
      <c r="H82" s="114">
        <v>0.33000000007450581</v>
      </c>
      <c r="I82" s="115"/>
      <c r="J82" s="116" t="s">
        <v>128</v>
      </c>
    </row>
    <row r="83" spans="1:10" x14ac:dyDescent="0.25">
      <c r="A83" s="118"/>
      <c r="B83" s="119"/>
      <c r="C83" s="114"/>
      <c r="D83" s="114"/>
      <c r="E83" s="114"/>
      <c r="F83" s="114"/>
      <c r="G83" s="114"/>
      <c r="H83" s="114"/>
      <c r="I83" s="115"/>
    </row>
    <row r="84" spans="1:10" x14ac:dyDescent="0.25">
      <c r="A84" s="108" t="s">
        <v>87</v>
      </c>
      <c r="B84" s="109"/>
      <c r="C84" s="121">
        <f>C10+C47</f>
        <v>3317341290</v>
      </c>
      <c r="D84" s="121">
        <f t="shared" ref="D84:H84" si="10">D10+D47</f>
        <v>305174599</v>
      </c>
      <c r="E84" s="121">
        <f t="shared" si="10"/>
        <v>3622515889</v>
      </c>
      <c r="F84" s="121">
        <f t="shared" si="10"/>
        <v>1476686558.72</v>
      </c>
      <c r="G84" s="121">
        <f t="shared" si="10"/>
        <v>1368761473.9400001</v>
      </c>
      <c r="H84" s="121">
        <f t="shared" si="10"/>
        <v>2145829330.2800002</v>
      </c>
      <c r="I84" s="111"/>
    </row>
    <row r="85" spans="1:10" ht="15.75" thickBot="1" x14ac:dyDescent="0.3">
      <c r="A85" s="122"/>
      <c r="B85" s="123"/>
      <c r="C85" s="123"/>
      <c r="D85" s="123"/>
      <c r="E85" s="123"/>
      <c r="F85" s="124"/>
      <c r="G85" s="124"/>
      <c r="H85" s="124"/>
      <c r="I85" s="97"/>
    </row>
    <row r="86" spans="1:10" s="129" customFormat="1" x14ac:dyDescent="0.25">
      <c r="A86" s="125"/>
      <c r="B86" s="126"/>
      <c r="C86" s="127"/>
      <c r="D86" s="128"/>
      <c r="E86" s="128"/>
      <c r="F86" s="128"/>
      <c r="G86" s="128"/>
      <c r="H86" s="128"/>
      <c r="I86" s="125"/>
    </row>
    <row r="87" spans="1:10" s="129" customFormat="1" x14ac:dyDescent="0.25">
      <c r="A87" s="125"/>
      <c r="B87" s="126"/>
      <c r="C87" s="130"/>
      <c r="D87" s="130"/>
      <c r="E87" s="130"/>
      <c r="F87" s="130"/>
      <c r="G87" s="130"/>
      <c r="H87" s="130"/>
      <c r="I87" s="125"/>
    </row>
    <row r="88" spans="1:10" x14ac:dyDescent="0.25">
      <c r="B88" s="88" t="s">
        <v>88</v>
      </c>
      <c r="C88" s="28"/>
      <c r="D88" s="28"/>
      <c r="E88" s="28"/>
      <c r="F88" s="28"/>
      <c r="G88" s="28"/>
      <c r="H88" s="28"/>
      <c r="I88" s="131"/>
    </row>
    <row r="89" spans="1:10" x14ac:dyDescent="0.25">
      <c r="B89"/>
      <c r="C89" s="88"/>
      <c r="D89" s="88"/>
      <c r="E89" s="88"/>
      <c r="F89" s="88"/>
      <c r="G89" s="88"/>
      <c r="H89" s="88"/>
      <c r="I89" s="132"/>
    </row>
    <row r="90" spans="1:10" x14ac:dyDescent="0.25">
      <c r="B90" s="91"/>
      <c r="C90" s="91"/>
      <c r="D90" s="91"/>
      <c r="E90" s="91"/>
      <c r="F90" s="91"/>
      <c r="G90" s="91"/>
      <c r="H90" s="91"/>
      <c r="I90" s="133"/>
    </row>
    <row r="91" spans="1:10" x14ac:dyDescent="0.25">
      <c r="B91"/>
      <c r="C91" s="93"/>
      <c r="D91" s="93"/>
      <c r="E91" s="93"/>
      <c r="F91" s="91"/>
      <c r="G91" s="91"/>
      <c r="H91" s="91"/>
      <c r="I91" s="133"/>
    </row>
    <row r="92" spans="1:10" x14ac:dyDescent="0.25">
      <c r="B92"/>
      <c r="C92" s="134"/>
      <c r="D92" s="134"/>
      <c r="E92" s="134"/>
      <c r="F92" s="134"/>
      <c r="G92" s="134"/>
      <c r="H92" s="134"/>
      <c r="I92" s="135"/>
    </row>
    <row r="93" spans="1:10" x14ac:dyDescent="0.25">
      <c r="B93"/>
      <c r="C93"/>
      <c r="D93"/>
      <c r="E93"/>
      <c r="F93"/>
      <c r="G93"/>
      <c r="H93" s="93"/>
      <c r="I93" s="136"/>
    </row>
    <row r="94" spans="1:10" x14ac:dyDescent="0.25">
      <c r="B94"/>
      <c r="C94"/>
      <c r="D94"/>
      <c r="E94"/>
      <c r="F94"/>
      <c r="G94"/>
      <c r="H94" s="93"/>
      <c r="I94" s="136"/>
    </row>
    <row r="95" spans="1:10" x14ac:dyDescent="0.25">
      <c r="B95" s="94" t="s">
        <v>89</v>
      </c>
      <c r="C95" s="94"/>
      <c r="D95"/>
      <c r="E95"/>
      <c r="F95" s="94" t="s">
        <v>90</v>
      </c>
      <c r="G95" s="94"/>
      <c r="H95" s="94"/>
      <c r="I95" s="137"/>
    </row>
    <row r="96" spans="1:10" x14ac:dyDescent="0.25">
      <c r="B96" s="94" t="s">
        <v>91</v>
      </c>
      <c r="C96" s="94"/>
      <c r="D96"/>
      <c r="E96"/>
      <c r="F96" s="94" t="s">
        <v>92</v>
      </c>
      <c r="G96" s="94"/>
      <c r="H96" s="94"/>
      <c r="I96" s="137"/>
    </row>
  </sheetData>
  <mergeCells count="24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rintOptions horizontalCentered="1" verticalCentered="1"/>
  <pageMargins left="0" right="0" top="0" bottom="0" header="0" footer="0"/>
  <pageSetup scale="73" fitToHeight="3" orientation="portrait" r:id="rId1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Objeto del Gasto </vt:lpstr>
      <vt:lpstr>Clasificación Administrativ2019</vt:lpstr>
      <vt:lpstr>Funcional Jun19</vt:lpstr>
      <vt:lpstr>'Clasificación Administrativ2019'!Área_de_impresión</vt:lpstr>
      <vt:lpstr>'Funcional Jun19'!Área_de_impresión</vt:lpstr>
      <vt:lpstr>'Objeto del Gasto '!Área_de_impresión</vt:lpstr>
      <vt:lpstr>'Funcional Jun19'!Títulos_a_imprimir</vt:lpstr>
      <vt:lpstr>'Objeto del Gasto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Chel Sanchez Ana Gabriela</cp:lastModifiedBy>
  <dcterms:created xsi:type="dcterms:W3CDTF">2019-04-09T13:46:49Z</dcterms:created>
  <dcterms:modified xsi:type="dcterms:W3CDTF">2019-07-29T21:21:27Z</dcterms:modified>
</cp:coreProperties>
</file>