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937" activeTab="0"/>
  </bookViews>
  <sheets>
    <sheet name="ANIMAYA" sheetId="1" r:id="rId1"/>
    <sheet name="CENTENARIO" sheetId="2" r:id="rId2"/>
    <sheet name="ASEO URBANO OTE" sheetId="3" r:id="rId3"/>
    <sheet name="ASEO URBANO PTE" sheetId="4" r:id="rId4"/>
    <sheet name="ALUMBRADO OTE" sheetId="5" r:id="rId5"/>
    <sheet name="ALUMBRADO PTE" sheetId="6" r:id="rId6"/>
    <sheet name="DRENAJE OTE" sheetId="7" r:id="rId7"/>
    <sheet name="DRENAJE PTE" sheetId="8" r:id="rId8"/>
    <sheet name="PARQUES Y JARDINES OTE" sheetId="9" r:id="rId9"/>
    <sheet name="PARQUES Y JARDINES PTE" sheetId="10" r:id="rId10"/>
    <sheet name="PANTEONES M" sheetId="11" r:id="rId11"/>
    <sheet name="SERVICIOS GENERALES" sheetId="12" r:id="rId12"/>
    <sheet name="INSPECCIÓN AMBIENTAL" sheetId="13" r:id="rId13"/>
    <sheet name="SUPERVISIÓN DE RESIDUOS SÓLIDOS" sheetId="14" r:id="rId14"/>
    <sheet name="NOMBRE DEL ÁREA" sheetId="15" r:id="rId15"/>
  </sheets>
  <definedNames>
    <definedName name="_xlnm.Print_Area" localSheetId="2">'ASEO URBANO OTE'!$A$1:$AU$19</definedName>
  </definedNames>
  <calcPr fullCalcOnLoad="1"/>
</workbook>
</file>

<file path=xl/sharedStrings.xml><?xml version="1.0" encoding="utf-8"?>
<sst xmlns="http://schemas.openxmlformats.org/spreadsheetml/2006/main" count="1238" uniqueCount="276">
  <si>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</si>
  <si>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</si>
  <si>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</si>
  <si>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</si>
  <si>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</si>
  <si>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</si>
  <si>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</si>
  <si>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</si>
  <si>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</si>
  <si>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</si>
  <si>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</si>
  <si>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</si>
  <si>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</si>
  <si>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</si>
  <si>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</si>
  <si>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</si>
  <si>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</si>
  <si>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</si>
  <si>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</si>
  <si>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</si>
  <si>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</si>
  <si>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</si>
  <si>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</si>
  <si>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</si>
  <si>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</si>
  <si>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</si>
  <si>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</si>
  <si>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 xml:space="preserve">SERVICIOS PÚBLICOS MUNICIPALES </t>
  </si>
  <si>
    <t>DEPARTAMENTO</t>
  </si>
  <si>
    <t>EVALUACIÓN DE PROGRAMAS PRESUPUESTARIOS DERIVADOS DEL PLAN MUNICIPAL DE DESARROLLO 2021-2024</t>
  </si>
  <si>
    <t>REPORTES</t>
  </si>
  <si>
    <t>SUBDIRECCION DE RESIDUOS SOLIDOS</t>
  </si>
  <si>
    <t>INSPECCION AMBIENTAL</t>
  </si>
  <si>
    <t>PLANTA DE TRATAMIENTO DE AGUAS RESIDUALES</t>
  </si>
  <si>
    <t>EVITAR QUE SE CONTINÚE CONTAMINANDO EL MANTO FREÁTICO DEL SUBSUELO DE LA CIUDAD MEDIANTE ACCIONES DE PREVENCIÓN AUMENTANDO EL TRATO DE AGUAS RESIDUALES.</t>
  </si>
  <si>
    <t>METROS CUBICOS</t>
  </si>
  <si>
    <t>RESIDUOS SÓLIDOS</t>
  </si>
  <si>
    <t>SUPERVISIÓN DE RESIDUOS SÓLIDOS URBANOS</t>
  </si>
  <si>
    <t>PROMOVER UN SISTEMA DE RECOLECCIÓN Y TRANSPORTE EFICIENTE DE RESIDUOS SÓLIDOS DIFERENCIADOS.</t>
  </si>
  <si>
    <t>SERVICIO DE RECOLECCIÓN DE RESIDUOS SÓLIDOS URBANOS ''MÉRIDA CIUDAD SUSTENTABLE''</t>
  </si>
  <si>
    <t>IMPLEMENTAR UNA GESTIÓN INTEGRAL DE  RECOLECCIÓN DE RESIDUOS SÓLIDOS A LA ALTURA DE LA CIUDAD DE MÉRIDA, MEDIANTE UNA SUPERVISIÓN EFICIENTE EN BENEFICIO DE LOS CIUDADANOS DE LA CAPITAL Y SUS COMISARÍAS</t>
  </si>
  <si>
    <t>SUPERVISION POR RUTAS DE LA PRESTACION DEL SERVICIO DE RECOLECCIÓN DE RESIDUOS SÓLIDOS EN MÉRIDA Y COMISARIAS</t>
  </si>
  <si>
    <t xml:space="preserve">ELABORAR E IMPLEMENTAR UN SISTEMA INTEGRAL DE RESIDUOS SÓLIDOS MUNICIPALES, GARANTIZANDO LA RECOLECCIÓN DIFERENCIADA, TRASLADO, TRATAMIENTO Y DISPOSICIÓN FINAL. </t>
  </si>
  <si>
    <t>ESTABLECIMIENTO DE MECANISMOS PARA LA PREVENCIÓN Y CONTROL DE LA CONTAMINACIÓN DEL AGUA Y LA PRESERVACIÓN DE LA CALIDAD DEL MANTO ACUÍFERO, ASÍ COMO LA OPERACIÓN DE LOS SISTEMAS MUNICIPALES DE TRATAMIENTOS DE AGUAS RESIDUALES, DE ACUERDO CON LAS NORMAS OFICIALES MEXICANAS.</t>
  </si>
  <si>
    <t>SERVICIOS GENERALES</t>
  </si>
  <si>
    <t>BRINDAR SERVICIOS GENERALES Y NOMENCLATURA URBANA, PARA EL MEJORAMIENTO DE ESPACIOS PÚBLICOS DEL MUNICIPIO</t>
  </si>
  <si>
    <t>SERVICIOS GENERALES EN LAS COMISARIAS  Y CANCHAS DEPORTIVAS DEL MUNICIPIO</t>
  </si>
  <si>
    <t>CONSERVAR LA INFRAESTRUCTURA DE LAS COMISARÍAS Y DE CANCHAS DEPORTIVAS  MEDIANTE  DEL PROGRAMA DE MANTENIMIENTO ANUAL A COMISARÍAS Y LA ATENCIÓN   ATENCIÓN DE REPORTES  DE LAS CANCHAS</t>
  </si>
  <si>
    <t xml:space="preserve">ATENCIÓN DEL PROGRAMA DE MANTENIMIENTO A COMISARÍAS </t>
  </si>
  <si>
    <t>COMISARÍAS</t>
  </si>
  <si>
    <t>ATENCIÓN DE REPORTES DE CANCHAS Y CAMPOS</t>
  </si>
  <si>
    <t>SEÑALES DE NOMENCLATURA DE CALIDAD</t>
  </si>
  <si>
    <t xml:space="preserve">CONSERVAR Y FORTALECER LAS SEÑALES DE NOMENCLATURA DEL MUNICIPIO DE MÉRIDA Y SUS COMISARIAS MEDIANTE LA REPARACIÓN, FABRICACIÓN E INSTALACIÓN DE LAS DE IDENTIFICACIÓN DE CALLES ( NOMENCLATURA ) DE ACUERDO AL PLANO CATASTRAL VIGENTE EMITIDO POR LA DIRECCION DE CATASTRO MUNICIPAL </t>
  </si>
  <si>
    <t xml:space="preserve">ATENCIÓN DE REPORTES DE SEÑALES DE NOMENCLATURA </t>
  </si>
  <si>
    <t>REPARACIÓN Y/O CAMBIO DE SEÑALES DE NOMENCLATURA</t>
  </si>
  <si>
    <t>PIEZAS</t>
  </si>
  <si>
    <t>INSTALACIÓN DE LETREROS  VARIOS EN  PARQUES</t>
  </si>
  <si>
    <t>MANTENIMIENTO CORRECTIVO DE JUEGOS INFANTILES Y BANCAS</t>
  </si>
  <si>
    <t>CONSERVAR LOS JUEGOS INFANTILES TRADICIONALES Y BANCAS DE MADERA, MEDIANTE EL MANTENIMIENTO CORRECTIVO Y LA CORRECTA ATENCIÓN DE LOS REPORTES.</t>
  </si>
  <si>
    <t>ATENCIÓN DE REPORTES DE JUEGOS INFANTILES Y BANCAS</t>
  </si>
  <si>
    <t>JUEGOS INFANTILES Y BANCAS REPARADOS.</t>
  </si>
  <si>
    <t xml:space="preserve">SERVICIOS BASICOS </t>
  </si>
  <si>
    <t>DRENAJE PONIENTE</t>
  </si>
  <si>
    <t>MEJORAR, MATENER Y AMPLIAR EL SERVICIO DEL DRENAJE Y ALCANTARILLAS DE MERIDA Y SUS COMISARIAS.</t>
  </si>
  <si>
    <t>CONSTRUCCION, MATENIMIENTO Y AMPLIACION DE SISTEMAS DE DRENAJE PLUVIAL DEL SECTOR PONIENTE.</t>
  </si>
  <si>
    <t>MANTENER EN OPTIMAS CONDICIONESLOS SISTEMAS DE DRENAJE PLUVIAL,MEDIANTE LA ADQUISICION DE INSUMOS PARA LA CONSTRUCCION, PERFORACIÓN Y MANTENIMIENTO DE LOS MISMOS, ASÍ COMO LA ATENCION OPORTUNA DE LOS REPORTES RECIBIDOS</t>
  </si>
  <si>
    <t>CONSTRUCCION DE ZANJA CON REJILLA</t>
  </si>
  <si>
    <t>METRO LINEAL</t>
  </si>
  <si>
    <t>PERFORACION DE POZO PROFUNDO</t>
  </si>
  <si>
    <t>DESAZOLVE DE POZO PROFUNDO</t>
  </si>
  <si>
    <t>DESAZOLVE DE POZO COLECTOR</t>
  </si>
  <si>
    <t>DESAGÜE DE CALLES INUNDADAS,CASA,FOSAS</t>
  </si>
  <si>
    <t>LITROS</t>
  </si>
  <si>
    <t>DESAZOLVE DE ZANJA CON REJILLA</t>
  </si>
  <si>
    <t>ESCOMBRO DE LA LIMPIEZA DE POZO EN LA VIA PUBLICA</t>
  </si>
  <si>
    <t>REPARACION DE BROCAL Y/O  REPOSICION DE TAPAS DE POZO</t>
  </si>
  <si>
    <t>REPARACION DE ZANJA CON REJILLA</t>
  </si>
  <si>
    <t>ANIMAYA</t>
  </si>
  <si>
    <t xml:space="preserve">REHABILITAR Y DAR MANTENIMIENTO A LAS ÁREAS DE HÁBITAT DE LAS ESPECIES ANIMALES DE LOS ZOOLÓGICOS MUNICIPALES, FOMENTANDO SU ADECUADA ATENCIÓN MÉDICA PARA UNA ESTANCIA DIGNA.                                                              </t>
  </si>
  <si>
    <t>PARQUE ZOOLÓGICO DEL BICENTENARIO ANIMAYA</t>
  </si>
  <si>
    <t>PARQUE ZOOLÓGICO DEL BICENTENARIO ANIMAYA Y MANTENIMIENTO DEL ÁREA DE ORQUIDEARIO</t>
  </si>
  <si>
    <t>BRINDAR AL CIUDADANO DEL MUNICIPIO Y PÚBLICO EN GENERAL UN ÁREA DE ESPARCIMIENTO,  DIVERSIÓN Y EDUCACIÓN DE LA CONSERVACIÓN DE LA FLORA MEDIANTE INSTALACIONES SEGURAS Y ADECUADAS, VIGILANCIA, SERVICIO DE CALIDAD Y LA EXHIBICIÓN REPRODUCCIÓN Y PROPAGACIÓN DE ESPECIES VEGETALES DE LAS FAMILIAS ORQUIDACEAE Y BROMELIACEAE.</t>
  </si>
  <si>
    <t>INGRESO DE VISITANTES  EN GENERAL</t>
  </si>
  <si>
    <t>PERSONAS</t>
  </si>
  <si>
    <t xml:space="preserve">VISITA A LA ESTELA- MIRADOR </t>
  </si>
  <si>
    <t>RECORRIDO EN EXPRESO</t>
  </si>
  <si>
    <t>RECORRIDO  EN SAFARI</t>
  </si>
  <si>
    <t>RECORRIDO EN CATAMARÁN</t>
  </si>
  <si>
    <t>REGISTRO DE VISITANTES AL HERPETARIO</t>
  </si>
  <si>
    <t xml:space="preserve">ATENCION A ESCUELAS Y GRUPOS PROGRAMADAS CON TEMAS DE EDUCACIÓN AMBIENTAL  </t>
  </si>
  <si>
    <t>ESCUELAS y GRUPOS ATENDIDOS</t>
  </si>
  <si>
    <t>ACTIVIDADES LUDICAS  (TALLERES, JUEGOS) BRINDADOS AL VISITANTE EN GENERAL.</t>
  </si>
  <si>
    <t>PÚBLICO ATENDIDO</t>
  </si>
  <si>
    <t>EVENTOS  CON FINES DE EDUCACIÓN AMBIENTAL PARA EL PUBLICO EN GENERAL (CINECO, RALLY)</t>
  </si>
  <si>
    <t>EVENTOS REALIZADOS</t>
  </si>
  <si>
    <t xml:space="preserve">REPARACION Y MANTENIMIENTO  DE RECINTOS PARA ANIMALES </t>
  </si>
  <si>
    <t xml:space="preserve">METROS CUADRADOS </t>
  </si>
  <si>
    <t xml:space="preserve">CREACION DE NUEVA  INFRAESTRUCTURA </t>
  </si>
  <si>
    <t>UNIDADES</t>
  </si>
  <si>
    <t>PODA Y DESMALEZADO DE ÁREAS VERDES</t>
  </si>
  <si>
    <t>2´640,000</t>
  </si>
  <si>
    <t>MANTENER Y CONSERVAR LAS ÁREAS RECREATIVAS ADECUADAS E INCLUYENTES DE LOS ZOOLÓGICOS MUNICIPALES PARA UN MEJOR DISFRUTE DE LA CIUDADANÍA</t>
  </si>
  <si>
    <t xml:space="preserve">RECOLECCIÓN Y SEPARACIÓN  DE RESIDUOS SÓLIDOS </t>
  </si>
  <si>
    <t xml:space="preserve">METROS CÚBICOS </t>
  </si>
  <si>
    <t>RIEGO DE ÁREAS VERDES</t>
  </si>
  <si>
    <t>7´200,000</t>
  </si>
  <si>
    <t>REFORESTACIÓN Y PAISAJISMO</t>
  </si>
  <si>
    <t>PLANTAS</t>
  </si>
  <si>
    <t xml:space="preserve">VISITAS GUIADAS ESCOLARES </t>
  </si>
  <si>
    <t>60 RECORRIDOS</t>
  </si>
  <si>
    <t xml:space="preserve">NO. DE RECORRIDOS </t>
  </si>
  <si>
    <t>1200 PERSONAS</t>
  </si>
  <si>
    <t>NO. DE PERONAS ATENDIDAS</t>
  </si>
  <si>
    <t xml:space="preserve">VISITAS GUIADAS AL PÚBLICO EN GENERAL </t>
  </si>
  <si>
    <t>100 RECORRIDOS</t>
  </si>
  <si>
    <t>1500 PERSONAS</t>
  </si>
  <si>
    <t xml:space="preserve">PLÁTICAS Y VISITAS  TÉCNICAS SOBRE MANEJO DE LAS ESPECIES DEL JARDÍN </t>
  </si>
  <si>
    <t>12 PLATICAS</t>
  </si>
  <si>
    <t>NO. DE PLÁTICAS</t>
  </si>
  <si>
    <t>60 PERSONAS</t>
  </si>
  <si>
    <t xml:space="preserve">TRATAMIENTOS FITOSANITARIOS PREVENTIVOS, CURATIVOS Y NUTRICIONALES </t>
  </si>
  <si>
    <t xml:space="preserve">NO. DE TRATAMIENTOS </t>
  </si>
  <si>
    <t xml:space="preserve">PROPAGACIÓN VEGETATIVA Y SEXUAL  DE PLÁNTULAS </t>
  </si>
  <si>
    <t>120 PLÁNTULAS</t>
  </si>
  <si>
    <t xml:space="preserve">NO. DE PLANTULAS </t>
  </si>
  <si>
    <t xml:space="preserve">REGISTRO DE USUARIOS </t>
  </si>
  <si>
    <t>NO. DE VISITANTES</t>
  </si>
  <si>
    <t>ORIENTE</t>
  </si>
  <si>
    <t>ALUMBRADO PUBLICO ORIENTE</t>
  </si>
  <si>
    <t>CONSERVAR Y MANTENER UN SISTEMA DE ALUMBRADO PUBLICO CON TECNOLOGIAS QUE AUMENTEN LA EFICIENCIA Y EL DESEMPEÑO</t>
  </si>
  <si>
    <t>ALUMBRADO ORIENTE</t>
  </si>
  <si>
    <t>MANTENIMIENTO DEL ALUMBRADO PÚBLICO DEL MUNICIPIO DE MÉRIDA Y SUS COMISARIAS DEL SECTOR ORIENTE</t>
  </si>
  <si>
    <t>EFICIENTAR EL SERVICIO DEL ALUMBRADO PÚBLICO DEL SECTOR ORIENTE MEDIANTE EL MANTENIMIENTO A LA RED ELÉCTRICA Y LA ATENCIÓN OPORTUNA DE LOS REPORTES POR FALLO</t>
  </si>
  <si>
    <t>NUMERO DE REPORTES POR FALLO</t>
  </si>
  <si>
    <t>SOLICITUDES ATENDIDAS</t>
  </si>
  <si>
    <t>MODERNIZAR Y AMPLIAR EL EQUIPO MAQUINARIA Y FLOTA VEHICULAR PARA UNA COBERTURA COMPLETA Y CONTINUA DE LOS SERVICIOS PUBLICOS</t>
  </si>
  <si>
    <t>NUMERO DE COMISARIAS ATENDIDAS</t>
  </si>
  <si>
    <t>COMISARIAS ATENDIDAS</t>
  </si>
  <si>
    <t>SERVICIOS BASICOS</t>
  </si>
  <si>
    <t>PARQUES Y JARDINES PONIENTE</t>
  </si>
  <si>
    <t xml:space="preserve">MANTENER LOS ESPACIOS Y EDIFICIOS PÚBLICOS MUNICIPALES LIMPIOS, QUE PERMITAN UN MEJOR DISFRUTE DE LA CIUDADANIA.
</t>
  </si>
  <si>
    <t>MANTENIMIENTO DE ESPACIOS PUBLICOS DEL SECTOR PONIENTE.</t>
  </si>
  <si>
    <t>MANTENER EN ÓPTIMAS CONDICIONES LAS ÁREAS DE ESPARCIMIENTO, MEDIANTE EL MANTENIMIENTO ADECUADO A PARQUES, AREAS VERDES, FUENTES AVENIDAS, Y 40 CAMPOS DEPORTIVOS Y 20 MODULOS.</t>
  </si>
  <si>
    <t>MANTENIMIENTO DE PARQUES CONTRATADOS</t>
  </si>
  <si>
    <t>M2 DE PODA</t>
  </si>
  <si>
    <t>PARQUES ATENDIDOS</t>
  </si>
  <si>
    <t>MANTENIMIENTO DE AREAS VERDES CONTRATADAS</t>
  </si>
  <si>
    <t>AREAS VERDES ATENDIDAS</t>
  </si>
  <si>
    <t>MANTENIMIENTO DE MODULOS CONTRATADAS</t>
  </si>
  <si>
    <t>IMPLEMENTAR ESQUEMAS INNOVADORES PARA LA ATENCIÓN, CONSERVACIÓN Y MANTENIMIENTO DE LOS PARQUES, JARDINES, ÁREAS VERDES Y CAMPOS DEPORTIVOS CON PARTICIPACIÓN DE LA SOCIEDAD Y LAS EMPRESAS.</t>
  </si>
  <si>
    <t>MANTENIMIENTO DE CAMPOS CONTRATADAS</t>
  </si>
  <si>
    <t>MANTENIMIENTO DE AVENIDAS CONTRATADAS</t>
  </si>
  <si>
    <t>AVENIDAS ATENDIDAS</t>
  </si>
  <si>
    <t>LAVADO DE FUENTES Y LAGOS</t>
  </si>
  <si>
    <t>FUENTES Y LAGOS ATENDIDOS</t>
  </si>
  <si>
    <t>PANTEONES</t>
  </si>
  <si>
    <t>AUMENTAR LA CAPACIDAD Y OPERATIVIDAD DE LOS CEMENTERIOS MUNICIPALES, MEDIANTE LA DOTACIÓN DE INSUMOS Y EQUIPAMIENTO NECESARIO PARA BRINDAR SERVICIOS FUNERARIOS DIGNOS QUE RESPONDAN ADECUADAMENTE A LAS NECESIDADES DE LA EMERGENCIA SANITARIA.</t>
  </si>
  <si>
    <t>PANTEONES MUNICIPALES</t>
  </si>
  <si>
    <t>PROPORCIONAR SERVICIOS DE CALIDAD QUE SATISFAGAN LAS NECESIDADES Y EXPECTATIVAS DEL CIUDADANO MEDIANTE LA MEJORA CONTINUA DE LOS SERVICIOS BRINDANDO UN TRATO ADECUADO Y DE CALIDEZ.</t>
  </si>
  <si>
    <t>APOYO EN SERVICIOS FUNERARIOS</t>
  </si>
  <si>
    <t>APOYOS</t>
  </si>
  <si>
    <t>SERVICIOS FUNERARIOS OTORGADOS POR LA FUNERARIA XOCLÁN</t>
  </si>
  <si>
    <t>SERVICIOS</t>
  </si>
  <si>
    <t>PROCURAR EL EQUIPAMIENTO NECESARIO PARA UN SERVICIO FUNERARIO MÁS DIGNO A LOS USUARIOS.</t>
  </si>
  <si>
    <t>PROPORCIONAR SERVICIOS DE CALIDAD QUE SATISFAGAN LAS NECESIDADES Y EXPECTATIVAS DEL CIUDADANO MEDIANTE LA MEJORA CONTINUA DE LOS SERVICIOS BRINDANDO UN TRATO ADECUADO Y DE CALIDEZ</t>
  </si>
  <si>
    <t>MANTENIMIENTO DE LOS PANTEONES MUNICIPALES (Xoclán, Chuburná y 33 Comisarias y Subcomisarías)</t>
  </si>
  <si>
    <t>PORCENTAJE DE MANTENIMIENTO</t>
  </si>
  <si>
    <t>OPTIMIZACIÓN DE LOS PROCESOS ADMINISTRATIVOS Y LOS SERVICIOS INTERNOS, MEDIANTE EL MANEJO RACIONAL DE LOS RECURSOS FINANCIEROS, MATERIALES Y HUMANOS PARA EL LOGRO DE UNA MÉRIDA CON FUTURO FUNCIONAL.</t>
  </si>
  <si>
    <t>OPERATIVIDAD ADMINISTRATIVA DEL CEMENTERIO GENERAL</t>
  </si>
  <si>
    <t>REALIZAR Y ADMINISTRAR LAS FUNCIONES PROPIAS DE LOS PANTEONES MUNICIPALES MEDIANTE EL PERSONAL ADMINISTRATIVO Y OPERATIVO</t>
  </si>
  <si>
    <t>MANTENIMIENTO DE LOS PANTEONES MUNICIPALES (Florido, Jardines de la Paz Florido)</t>
  </si>
  <si>
    <t>PARQUES Y JARDINES ORIENTE</t>
  </si>
  <si>
    <t xml:space="preserve">MANTENER LOS ESPACIOS  Y EDIFICIOS PUBLICOS MUNICIPALES LIMPIOS QUE PERMITAN UN MEJOR DISFRUTE DE LA CIUDADANIA.
</t>
  </si>
  <si>
    <t>PARQUES  Y JARDINES ORIENTE</t>
  </si>
  <si>
    <t>MANTENIMIENTO DE PARQUES, AVENIDAS, ÁREAS VERDES Y FUENTES DEL SECTOR ORIENTE</t>
  </si>
  <si>
    <t>REALIZAR LA CONSERVACIÓN DE LOS PARQUES Y ÁREAS VERDES DEL SECTOR ORIENTE MEDIANTE EL CUMPLIMIENTO A LOS PROGRAMAS DE MANTENIMIENTO.</t>
  </si>
  <si>
    <t>IMPLEMENTAR ESQUEMAS INNOVADORES PARA LA ATENCION CONSERVACION Y MANTENIMIENTO DE LOS PARQUES JARDINES AREAS VERDES Y CAMPOS DEPORTIVOS CON PARTICIPACION DE LA SOCIEDAD Y LAS EMPRESAS.</t>
  </si>
  <si>
    <t>LAVADO DE FUENTES</t>
  </si>
  <si>
    <t>FUENTES ATENDIDOS</t>
  </si>
  <si>
    <t>SERVICIOS ORIENTE</t>
  </si>
  <si>
    <t>ASEO URBANO</t>
  </si>
  <si>
    <t>FORTALECER LAS CAPACIDADES OPERATIVAS DE LAS ÁREAS RESPONSABLES DE DAR ATENCIÓN EFICIENTE A LA CRECIENTE DEMANDA DE SERVICIOS PÚBLICOS MUNICIPALES.</t>
  </si>
  <si>
    <t>ASEO URBANO ORIENTE</t>
  </si>
  <si>
    <t>MÉRIDA LIMPIA SECTOR ORIENTE</t>
  </si>
  <si>
    <t>MANTENER LIMPIAS LAS CALLES DE LA CIUDAD DE MÉRIDA Y SUS COMISARÍAS MEDIANTE LA IMPLEMENTACIÓN DE PROGRAMAS DE LIMPIEZA.</t>
  </si>
  <si>
    <t>ATENCION A COMISARIAS. (PROGRAMA)</t>
  </si>
  <si>
    <t>M2</t>
  </si>
  <si>
    <t>LIMPIEZA DE TERRENOS PROPIEDAD DEL MUNICIPIO. (PROGRAMA)</t>
  </si>
  <si>
    <t>RECOLECCIÓN DE BOTADEROS. (PROGRAMA)</t>
  </si>
  <si>
    <t>TONELADAS</t>
  </si>
  <si>
    <t>MANTENER Y CONSERVAR LIMPIAS LAS VIALIDADES ASI COMO DE CAMINOS Y CICLOVÍAS DE LAS COLONIAS Y COMISARIAS DEL MUNICIIPIO</t>
  </si>
  <si>
    <t>BARRIDO Y LIMPIEZA EN EL SEGUNDO CUADRO DE LA CIUDAD. (PROGRAMA)</t>
  </si>
  <si>
    <t>LIMPIEZA DE CICLOVIAS Y CARRETERAS INTERCOMISARIAS DE MERIDA. (PROGRAMA)</t>
  </si>
  <si>
    <t>ATENCIÓN DE REPORTES DE RECOLECCIÓN DE ANIMALES MUERTOS.</t>
  </si>
  <si>
    <t>ATENCIÓN DE REPORTES DE LIMPIEZA DE CALLES.</t>
  </si>
  <si>
    <t>ATENCIÓN DE REPORTES DE RECOLECCIÓN DE BASURA EN LA VÍA PÚBLICA.</t>
  </si>
  <si>
    <t>recibidos</t>
  </si>
  <si>
    <t>atendidos</t>
  </si>
  <si>
    <t>EVALUACIÓN DE PROGRAMAS PRESUPUESTARIOS DERIVADOS DEL PLAN MUNICIPAL DE DESARROLLO 2018-2021</t>
  </si>
  <si>
    <t>ASEO URBANO PONIENTE</t>
  </si>
  <si>
    <t>FORTALECER LAS CAPACIDAD OPERATIVAS DE LAS AREAS RESPONSABLE DE DAR ATENCIÓN EFICIENTE A LA CRECIENTE DEMANDA DE SERVICIOS PÚBLICOS MUNICIPALES.</t>
  </si>
  <si>
    <t>MÉRIDA LIMPIA SECTOR PONIENTE</t>
  </si>
  <si>
    <t>MANTENER LIMPIAS LAS CALLES DE LA CIUDAD DE MÉRIDA Y SUS COMISARÍAS MEDIANTE LA IMPLEMENTACIÓN DE PROGRAMAS DE LIMPIEZA</t>
  </si>
  <si>
    <t>LIMPIEZA DE TERRENOS  PROPIEDAD DEL MUNICIPIO. (PROGRAMA)</t>
  </si>
  <si>
    <t>ATENCION A REPORTES DE LIMPIEZA DE CALLES</t>
  </si>
  <si>
    <t>ATENCION A REPORTES DE RECOLECCIÓN DE ANIMALES MUERTOS</t>
  </si>
  <si>
    <t>MANTENER Y CONSERVAR LIMPIAS LAS VIALIDADES , ASÍ COMO DE CAMINOS Y CICLOVÍAS DE LAS COLONIAS Y COMISARIAS DEL MUNICIPIO.</t>
  </si>
  <si>
    <t>PZA</t>
  </si>
  <si>
    <t>ATENCIÓN A COMISARIAS (PROGRAMA)</t>
  </si>
  <si>
    <t>BARRIDO Y LIMPIEZA  EN EL CENTRO HISTORICO DE LA CIUDAD. (PROGRAMA)</t>
  </si>
  <si>
    <t>ATENCION A REPORTES DE RECOLECCION DE BASURA EN VÍA PÚBLICA</t>
  </si>
  <si>
    <t>TON.</t>
  </si>
  <si>
    <t>LIMPIEZA DE CICLOVÍAS Y CARRETERAS INTERCOMISARIAS DE MERIDA (PROGRAMA)</t>
  </si>
  <si>
    <t>BASURA RECOLECTADA</t>
  </si>
  <si>
    <t>M3</t>
  </si>
  <si>
    <t>SERVICIOS BÁSICOS</t>
  </si>
  <si>
    <t>ALUMBRADO PÚBLICO PONIENTE.</t>
  </si>
  <si>
    <t>Conservar y mantener un sistema de alumbrado público con tecnologías que aumenten la eficiencia y el desempeño.</t>
  </si>
  <si>
    <t>ALUMBRADO PONIENTE</t>
  </si>
  <si>
    <t>MANTENIMIENTO DEL ALUMBRADO PÚBLICO DE LA CIUDAD DE MÉRIDA Y SUS COMISARIAS DEL SECTOR PONIENTE</t>
  </si>
  <si>
    <t>EFICIENTAR EL SERVICIO DEL ALUMBRADO PÚBLICO DEL SECTOR PONIENTE, MEDIANTE EL MANTENIMIENTO A LA RED ELÉCTRICA Y LA ATENCIÓN OPORTUNA DE LOS REPORTES</t>
  </si>
  <si>
    <t>MANTENIMIENTO DEL ALUMBRADO PÚBLICO DEL MUNICIPIO DE MÉRIDA Y SUS COMISARIAS</t>
  </si>
  <si>
    <t>MANTENIMIENTO DEL ALUMBRADO PÚBLICO DEL CENTRO HISTÓRICO</t>
  </si>
  <si>
    <t>CONSERVAR EN ÓPTIMAS CONDICIONES LA ILUMINACIÓN DE LAS ÁREAS COLONIALES DEL CENTRO HISTÓRICO DE LA CIUDAD DE MÉRIDA MEDIANTE EL MANTENIMIENTO PREVENTIVO DEL ALUMBRADO PÚBLICO</t>
  </si>
  <si>
    <t xml:space="preserve">Instalar adornos urbanos temáticos acordes a las temporadas y festividades del municipio. </t>
  </si>
  <si>
    <t>SECTOR PONIENTE ILUMINADO PARA LAS FIESTAS PATRIAS Y NAVIDEÑAS</t>
  </si>
  <si>
    <t>ILUMINAR LAS PRINCIPALES CALLES Y ÁREAS PÚBLICAS DEL SECTOR PONIENTE DE LA CIUDAD MEDIANTE LA INSTALACIÓN DE ARTÍCULOS LUMINOSOS RELATIVOS A LAS FIESTAS PATRIAS Y FIESTAS NAVIDEÑAS</t>
  </si>
  <si>
    <t xml:space="preserve">ILUMINACION DECORATIVA DE LAS PRINCIPALES CALLES Y AREAS PUBLICAS DEL SECTOR PONIENTE DE LA CIUDAD </t>
  </si>
  <si>
    <t>ADORNOS INSTALADOS</t>
  </si>
  <si>
    <t>SERVICIO DE ENERGÍA ELÉCTRICA PARA EL ALUMBRADO PÚBLICO</t>
  </si>
  <si>
    <t>CONSERVAR ILUMINADA LA CIUDAD DE MÉRIDA Y SUS COMISARIAS MEDIANTE EL PAGO OPORTUNO DE LA FACTURACIÓN MENSUAL</t>
  </si>
  <si>
    <t>PAGOS DEL SERVICIO DE ENERGÍA ELÉCTRICA PARA EL ALUMBRADO PÚBLICO</t>
  </si>
  <si>
    <t>PAGOS</t>
  </si>
  <si>
    <t>SUBDIRECCIÓN SERVICIOS GENERALES</t>
  </si>
  <si>
    <t>PARQUE ZOOLÓGICO DEL CENTENARIO</t>
  </si>
  <si>
    <t xml:space="preserve">002 - REHABILITAR Y DAR MANTENIMIENTO A LAS ÁREA DE HÁBITAT DE LAS ESPECIES ANIMALES DE LOS ZOOLÓGICOS MUNICIPALES, FOMENTANDO SU ADECUADA ATENCIÓN MÉDICA PARA UNA ESTANCIA DIGNA </t>
  </si>
  <si>
    <t>MANTENER EL BUEN FUNCIONAMIENTO DEL PARQUE ZOOLÓGICO DEL CENTENARIO MEDIANTE EL CUIDADO DE LA COLECCIÓN FAUNÍSTICA, LAS ÁREAS VERDES, EL SERVICIO DEL TREN Y EL BUEN TRATO A LA CIUDADANÍA</t>
  </si>
  <si>
    <t>INDICE DE SATISFACCIÓN DE USUARIOS</t>
  </si>
  <si>
    <t>SATISFACCIÓN</t>
  </si>
  <si>
    <t>PORCENTAJE DE CUMPLIMIENTO DE LAS METAS DE MANTENIMIENTO</t>
  </si>
  <si>
    <t>ACTIVIDAD REALIZADA</t>
  </si>
  <si>
    <t xml:space="preserve">003 - MANTENER Y CONSERVAR LAS  ÁREA REACREATIVAS ADECUADAS E INCLUYENTES DE LOS ZOOLÓGICOS MUNICIPALES PARA UN MEJOR DISFRUTE DE LA CIUDADANÍA </t>
  </si>
  <si>
    <t>PORCENTAJE DE CUMPLIMIENTO DEL PLAN DE MANEJO DE ANIMALES</t>
  </si>
  <si>
    <t xml:space="preserve">ACTIVIDADES DE MANTENIMIENTO DEL PARQUE </t>
  </si>
  <si>
    <t>TRATAMIENTOS CURATIVOS, PREVENTIVOS Y DE ENRIQUECIMIENTO AMBIENTAL</t>
  </si>
  <si>
    <t>PROGRAMA EDUCAZOO</t>
  </si>
  <si>
    <t>PROMOVER LA EDUCACIÓN AMBIENTAL MEDIANTE PLÁTICAS, EVENTOS Y OTRAS ESTRATÉGIAS EDUCATIVAS SOBRE LA CONSERVACIÓN DEL MEDIO AMBIENTE.</t>
  </si>
  <si>
    <t>PORCENTAJE DE PLÁTICAS Y PASEOS REALIZADOS</t>
  </si>
  <si>
    <t>PORCENTAJE DE ACTIVIDADES LUDICO-EDUCATIVAS REALIZADAS</t>
  </si>
  <si>
    <t>ACCIONES</t>
  </si>
  <si>
    <t>INSTITUCIONES ATENDIDAS</t>
  </si>
  <si>
    <t>INSTITUCIONES</t>
  </si>
  <si>
    <t>PARTICIPANTES EN EVENTOS</t>
  </si>
  <si>
    <t>PARTICIPANTES</t>
  </si>
  <si>
    <t>VISITANTES EN EL PROGRAMA EDUCAZOO</t>
  </si>
  <si>
    <t>VISITANTES</t>
  </si>
  <si>
    <t>DRENAJE ORIENTE</t>
  </si>
  <si>
    <t>MEJORAR, MANTENER Y AMPLIAR EL SERVICIO DE DRENAJE Y ALCANTARIAS DE MERIDA Y SUS COMISARIAS</t>
  </si>
  <si>
    <t>CONSTRUCCIÓN, MANTENIMIENTO Y AMPLIACION DE SISTEMAS DE DRENAJE PLUVIAL DEL SECTOR ORIENTE.</t>
  </si>
  <si>
    <t>MANTENER EN ÓPTIMAS CONDICIONES LOS SISTEMAS DE DRENAJE PLUVIAL MEDIANTE LA ADQUISICIÓN DE INSUMOS PARA LA CONSTRUCCIÓN, PERFORACIÓN Y MANTENIMIENTO DE LOS MISMOS, ASI COMO LA ATENCION A LOS DIFERENTES REPORTES RECIBIDOS.</t>
  </si>
  <si>
    <t>DESAGUE DE CALLES INUNDADAS</t>
  </si>
  <si>
    <t>PIEZA</t>
  </si>
  <si>
    <t>ESCOMBRO DE LIMPIEZA DE POZO EN LA VIA PUBLICA</t>
  </si>
  <si>
    <t>REPARACION DE BROCAL Y/O REPOSICION DE TAPAS DE POZOS</t>
  </si>
  <si>
    <t>CONSTRUCCION DE POZO PROFUNDO</t>
  </si>
  <si>
    <t>CONSTRUCCION DE CONEXIONES</t>
  </si>
  <si>
    <t>PROGRAMA DE MANTENIMIENTO DEL SISTEMA DE DRENAJE PLUVIAL EN COLONIAS Y FRACCIONAMIENTOS.</t>
  </si>
  <si>
    <t>COLONIAS ATENDIDAS</t>
  </si>
  <si>
    <t>PROGRAMA DE MANTENIMIENTO DEL SISTEMA DE DRENAJE PLUVIAL EN Y COMISARIAS.</t>
  </si>
  <si>
    <t>ATENCION DE REPORTES RECIBIDOS</t>
  </si>
  <si>
    <t>NUMERO DE REPORTES RECIBIDOS</t>
  </si>
  <si>
    <t>ATENCION DE REPORTES ATENDIDOS</t>
  </si>
  <si>
    <t>NUMERO DE REPORTES ATENDIDOS</t>
  </si>
  <si>
    <t>28 DEL MES 320 REZAGO</t>
  </si>
  <si>
    <t>123 DEL MES 181 REZAGO</t>
  </si>
  <si>
    <t>114 DEL MES 167 REZAGO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</si>
</sst>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%"/>
    <numFmt numFmtId="173" formatCode="0.0%"/>
    <numFmt numFmtId="174" formatCode="[$-80A]dddd\,\ d&quot; de &quot;mmmm&quot; de &quot;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rlow Light"/>
      <family val="0"/>
    </font>
    <font>
      <sz val="12"/>
      <name val="Barlow Light"/>
      <family val="0"/>
    </font>
    <font>
      <sz val="11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Barlow Light"/>
      <family val="0"/>
    </font>
    <font>
      <b/>
      <sz val="12"/>
      <color indexed="8"/>
      <name val="Barlow Light"/>
      <family val="0"/>
    </font>
    <font>
      <b/>
      <sz val="12"/>
      <color indexed="9"/>
      <name val="Barlow Light"/>
      <family val="0"/>
    </font>
    <font>
      <sz val="12"/>
      <color indexed="8"/>
      <name val="Calibri"/>
      <family val="2"/>
    </font>
    <font>
      <sz val="12"/>
      <color indexed="8"/>
      <name val="Calibri Light"/>
      <family val="2"/>
    </font>
    <font>
      <sz val="10"/>
      <color indexed="8"/>
      <name val="Exo 2.0"/>
      <family val="3"/>
    </font>
    <font>
      <sz val="11"/>
      <color indexed="8"/>
      <name val="Barlow Light"/>
      <family val="0"/>
    </font>
    <font>
      <b/>
      <sz val="14"/>
      <color indexed="8"/>
      <name val="Barlow Light"/>
      <family val="0"/>
    </font>
    <font>
      <b/>
      <sz val="11"/>
      <color indexed="8"/>
      <name val="Barlow Light"/>
      <family val="0"/>
    </font>
    <font>
      <sz val="10"/>
      <color indexed="8"/>
      <name val="Barlow Light"/>
      <family val="0"/>
    </font>
    <font>
      <b/>
      <sz val="20"/>
      <color indexed="9"/>
      <name val="Barlow Light"/>
      <family val="0"/>
    </font>
    <font>
      <b/>
      <sz val="10"/>
      <color indexed="8"/>
      <name val="Barlow Light"/>
      <family val="0"/>
    </font>
    <font>
      <sz val="11"/>
      <color indexed="8"/>
      <name val="Calibri Light"/>
      <family val="2"/>
    </font>
    <font>
      <sz val="14"/>
      <color indexed="8"/>
      <name val="Barlow SemiBold"/>
      <family val="0"/>
    </font>
    <font>
      <b/>
      <sz val="11"/>
      <color indexed="9"/>
      <name val="Barlow Light"/>
      <family val="0"/>
    </font>
    <font>
      <b/>
      <sz val="20"/>
      <color indexed="8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Barlow Light"/>
      <family val="0"/>
    </font>
    <font>
      <b/>
      <sz val="12"/>
      <color theme="1"/>
      <name val="Barlow Light"/>
      <family val="0"/>
    </font>
    <font>
      <b/>
      <sz val="12"/>
      <color theme="0"/>
      <name val="Barlow Light"/>
      <family val="0"/>
    </font>
    <font>
      <sz val="12"/>
      <color rgb="FF000000"/>
      <name val="Barlow Light"/>
      <family val="0"/>
    </font>
    <font>
      <sz val="12"/>
      <color theme="1"/>
      <name val="Calibri"/>
      <family val="2"/>
    </font>
    <font>
      <sz val="12"/>
      <color theme="1"/>
      <name val="Calibri Light"/>
      <family val="2"/>
    </font>
    <font>
      <sz val="10"/>
      <color theme="1"/>
      <name val="Exo 2.0"/>
      <family val="3"/>
    </font>
    <font>
      <sz val="11"/>
      <color theme="1"/>
      <name val="Barlow Light"/>
      <family val="0"/>
    </font>
    <font>
      <b/>
      <sz val="14"/>
      <color theme="1"/>
      <name val="Barlow Light"/>
      <family val="0"/>
    </font>
    <font>
      <b/>
      <sz val="11"/>
      <color theme="1"/>
      <name val="Barlow Light"/>
      <family val="0"/>
    </font>
    <font>
      <sz val="10"/>
      <color theme="1"/>
      <name val="Barlow Light"/>
      <family val="0"/>
    </font>
    <font>
      <b/>
      <sz val="20"/>
      <color theme="0"/>
      <name val="Barlow Light"/>
      <family val="0"/>
    </font>
    <font>
      <b/>
      <sz val="10"/>
      <color theme="1"/>
      <name val="Barlow Light"/>
      <family val="0"/>
    </font>
    <font>
      <sz val="11"/>
      <color rgb="FF000000"/>
      <name val="Barlow Light"/>
      <family val="0"/>
    </font>
    <font>
      <sz val="11"/>
      <color theme="1"/>
      <name val="Calibri Light"/>
      <family val="2"/>
    </font>
    <font>
      <sz val="14"/>
      <color theme="1"/>
      <name val="Barlow SemiBold"/>
      <family val="0"/>
    </font>
    <font>
      <b/>
      <sz val="20"/>
      <color theme="1"/>
      <name val="Barlow Light"/>
      <family val="0"/>
    </font>
    <font>
      <b/>
      <sz val="11"/>
      <color theme="0"/>
      <name val="Barlow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9" fontId="57" fillId="35" borderId="13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3" fontId="57" fillId="35" borderId="13" xfId="0" applyNumberFormat="1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3" fontId="57" fillId="36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center" vertical="center"/>
    </xf>
    <xf numFmtId="3" fontId="57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center" wrapText="1"/>
    </xf>
    <xf numFmtId="4" fontId="63" fillId="0" borderId="22" xfId="0" applyNumberFormat="1" applyFont="1" applyBorder="1" applyAlignment="1">
      <alignment horizontal="center" vertical="center" wrapText="1"/>
    </xf>
    <xf numFmtId="4" fontId="63" fillId="0" borderId="23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3" fontId="57" fillId="0" borderId="24" xfId="0" applyNumberFormat="1" applyFont="1" applyBorder="1" applyAlignment="1">
      <alignment vertical="center" wrapText="1"/>
    </xf>
    <xf numFmtId="3" fontId="57" fillId="0" borderId="20" xfId="0" applyNumberFormat="1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 wrapText="1"/>
    </xf>
    <xf numFmtId="3" fontId="63" fillId="0" borderId="20" xfId="0" applyNumberFormat="1" applyFont="1" applyBorder="1" applyAlignment="1">
      <alignment horizontal="center" vertical="center" wrapText="1"/>
    </xf>
    <xf numFmtId="3" fontId="63" fillId="0" borderId="21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9" fontId="64" fillId="0" borderId="13" xfId="0" applyNumberFormat="1" applyFont="1" applyBorder="1" applyAlignment="1">
      <alignment horizontal="center" vertical="center" wrapText="1"/>
    </xf>
    <xf numFmtId="9" fontId="4" fillId="35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5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1" fontId="3" fillId="35" borderId="13" xfId="51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9" fontId="57" fillId="0" borderId="0" xfId="0" applyNumberFormat="1" applyFont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7" fillId="0" borderId="15" xfId="0" applyNumberFormat="1" applyFont="1" applyFill="1" applyBorder="1" applyAlignment="1">
      <alignment horizontal="center" vertical="center" wrapText="1"/>
    </xf>
    <xf numFmtId="4" fontId="57" fillId="0" borderId="25" xfId="0" applyNumberFormat="1" applyFont="1" applyBorder="1" applyAlignment="1">
      <alignment horizontal="center"/>
    </xf>
    <xf numFmtId="4" fontId="57" fillId="0" borderId="25" xfId="0" applyNumberFormat="1" applyFont="1" applyBorder="1" applyAlignment="1">
      <alignment horizontal="center" vertical="center" wrapText="1"/>
    </xf>
    <xf numFmtId="3" fontId="57" fillId="0" borderId="25" xfId="0" applyNumberFormat="1" applyFont="1" applyBorder="1" applyAlignment="1">
      <alignment horizontal="center"/>
    </xf>
    <xf numFmtId="3" fontId="57" fillId="0" borderId="25" xfId="0" applyNumberFormat="1" applyFont="1" applyBorder="1" applyAlignment="1">
      <alignment horizontal="center" vertical="center" wrapText="1"/>
    </xf>
    <xf numFmtId="3" fontId="57" fillId="0" borderId="25" xfId="0" applyNumberFormat="1" applyFont="1" applyBorder="1" applyAlignment="1">
      <alignment horizontal="center" wrapText="1"/>
    </xf>
    <xf numFmtId="4" fontId="57" fillId="0" borderId="25" xfId="0" applyNumberFormat="1" applyFont="1" applyFill="1" applyBorder="1" applyAlignment="1">
      <alignment horizontal="center"/>
    </xf>
    <xf numFmtId="4" fontId="57" fillId="0" borderId="26" xfId="0" applyNumberFormat="1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center" vertical="center"/>
    </xf>
    <xf numFmtId="2" fontId="57" fillId="0" borderId="25" xfId="0" applyNumberFormat="1" applyFont="1" applyBorder="1" applyAlignment="1">
      <alignment horizontal="center" vertical="center" wrapText="1"/>
    </xf>
    <xf numFmtId="4" fontId="57" fillId="35" borderId="25" xfId="0" applyNumberFormat="1" applyFont="1" applyFill="1" applyBorder="1" applyAlignment="1">
      <alignment horizontal="center"/>
    </xf>
    <xf numFmtId="3" fontId="57" fillId="35" borderId="25" xfId="0" applyNumberFormat="1" applyFont="1" applyFill="1" applyBorder="1" applyAlignment="1">
      <alignment horizontal="center"/>
    </xf>
    <xf numFmtId="3" fontId="57" fillId="35" borderId="25" xfId="0" applyNumberFormat="1" applyFont="1" applyFill="1" applyBorder="1" applyAlignment="1">
      <alignment horizontal="center" vertical="center" wrapText="1"/>
    </xf>
    <xf numFmtId="2" fontId="57" fillId="35" borderId="13" xfId="0" applyNumberFormat="1" applyFont="1" applyFill="1" applyBorder="1" applyAlignment="1">
      <alignment horizontal="center" vertical="center" wrapText="1"/>
    </xf>
    <xf numFmtId="3" fontId="57" fillId="0" borderId="25" xfId="0" applyNumberFormat="1" applyFont="1" applyFill="1" applyBorder="1" applyAlignment="1">
      <alignment horizontal="center"/>
    </xf>
    <xf numFmtId="3" fontId="57" fillId="0" borderId="25" xfId="0" applyNumberFormat="1" applyFont="1" applyFill="1" applyBorder="1" applyAlignment="1">
      <alignment horizontal="center" vertical="center" wrapText="1"/>
    </xf>
    <xf numFmtId="2" fontId="57" fillId="0" borderId="2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57" fillId="0" borderId="13" xfId="0" applyFont="1" applyBorder="1" applyAlignment="1">
      <alignment horizontal="center" vertical="center"/>
    </xf>
    <xf numFmtId="4" fontId="63" fillId="35" borderId="22" xfId="0" applyNumberFormat="1" applyFont="1" applyFill="1" applyBorder="1" applyAlignment="1">
      <alignment horizontal="center" vertical="center" wrapText="1"/>
    </xf>
    <xf numFmtId="4" fontId="63" fillId="35" borderId="23" xfId="0" applyNumberFormat="1" applyFont="1" applyFill="1" applyBorder="1" applyAlignment="1">
      <alignment horizontal="center" vertical="center" wrapText="1"/>
    </xf>
    <xf numFmtId="3" fontId="63" fillId="35" borderId="13" xfId="0" applyNumberFormat="1" applyFont="1" applyFill="1" applyBorder="1" applyAlignment="1">
      <alignment horizontal="center" vertical="center" wrapText="1"/>
    </xf>
    <xf numFmtId="3" fontId="63" fillId="35" borderId="19" xfId="0" applyNumberFormat="1" applyFont="1" applyFill="1" applyBorder="1" applyAlignment="1">
      <alignment horizontal="center" vertical="center" wrapText="1"/>
    </xf>
    <xf numFmtId="4" fontId="63" fillId="35" borderId="13" xfId="0" applyNumberFormat="1" applyFont="1" applyFill="1" applyBorder="1" applyAlignment="1">
      <alignment horizontal="center" vertical="center" wrapText="1"/>
    </xf>
    <xf numFmtId="4" fontId="63" fillId="35" borderId="19" xfId="0" applyNumberFormat="1" applyFont="1" applyFill="1" applyBorder="1" applyAlignment="1">
      <alignment horizontal="center" vertical="center" wrapText="1"/>
    </xf>
    <xf numFmtId="3" fontId="63" fillId="35" borderId="20" xfId="0" applyNumberFormat="1" applyFont="1" applyFill="1" applyBorder="1" applyAlignment="1">
      <alignment horizontal="center" vertical="center" wrapText="1"/>
    </xf>
    <xf numFmtId="3" fontId="63" fillId="35" borderId="2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center"/>
    </xf>
    <xf numFmtId="0" fontId="59" fillId="37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74" fillId="37" borderId="13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vertical="center" wrapText="1"/>
    </xf>
    <xf numFmtId="0" fontId="57" fillId="0" borderId="33" xfId="0" applyFont="1" applyFill="1" applyBorder="1" applyAlignment="1">
      <alignment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vertical="center" wrapText="1"/>
    </xf>
    <xf numFmtId="0" fontId="57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2" borderId="30" xfId="0" applyFont="1" applyFill="1" applyBorder="1" applyAlignment="1">
      <alignment horizontal="center" vertical="center" wrapText="1"/>
    </xf>
    <xf numFmtId="0" fontId="57" fillId="2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5"/>
  <sheetViews>
    <sheetView tabSelected="1" view="pageBreakPreview" zoomScale="55" zoomScaleNormal="60" zoomScaleSheetLayoutView="55" zoomScalePageLayoutView="0" workbookViewId="0" topLeftCell="D10">
      <selection activeCell="Q11" sqref="Q11:R35"/>
    </sheetView>
  </sheetViews>
  <sheetFormatPr defaultColWidth="37.28125" defaultRowHeight="15"/>
  <cols>
    <col min="1" max="6" width="37.28125" style="1" customWidth="1"/>
    <col min="7" max="8" width="58.421875" style="1" hidden="1" customWidth="1"/>
    <col min="9" max="9" width="15.8515625" style="1" customWidth="1"/>
    <col min="10" max="10" width="25.7109375" style="1" customWidth="1"/>
    <col min="11" max="11" width="18.7109375" style="1" customWidth="1"/>
    <col min="12" max="15" width="15.8515625" style="1" customWidth="1"/>
    <col min="16" max="48" width="24.7109375" style="1" customWidth="1"/>
    <col min="49" max="16384" width="37.28125" style="1" customWidth="1"/>
  </cols>
  <sheetData>
    <row r="1" spans="1:49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</row>
    <row r="2" spans="1:50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32"/>
    </row>
    <row r="3" spans="1:50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32"/>
    </row>
    <row r="4" spans="1:50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ht="16.5" thickBot="1"/>
    <row r="6" spans="1:8" ht="15.75" customHeight="1">
      <c r="A6" s="191" t="s">
        <v>0</v>
      </c>
      <c r="B6" s="192"/>
      <c r="C6" s="192"/>
      <c r="D6" s="193"/>
      <c r="E6" s="194"/>
      <c r="G6" s="45"/>
      <c r="H6" s="46"/>
    </row>
    <row r="7" spans="1:9" ht="29.25" customHeight="1">
      <c r="A7" s="3" t="s">
        <v>1</v>
      </c>
      <c r="B7" s="195" t="s">
        <v>2</v>
      </c>
      <c r="C7" s="196"/>
      <c r="D7" s="197"/>
      <c r="E7" s="4" t="s">
        <v>26</v>
      </c>
      <c r="G7" s="47"/>
      <c r="I7" s="2"/>
    </row>
    <row r="8" spans="1:9" ht="53.25" customHeight="1" thickBot="1">
      <c r="A8" s="5" t="s">
        <v>27</v>
      </c>
      <c r="B8" s="198" t="s">
        <v>44</v>
      </c>
      <c r="C8" s="199"/>
      <c r="D8" s="200"/>
      <c r="E8" s="18" t="s">
        <v>77</v>
      </c>
      <c r="G8" s="48"/>
      <c r="I8" s="6"/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49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>
        <v>2022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/>
      <c r="W10" s="182" t="s">
        <v>23</v>
      </c>
      <c r="X10" s="187">
        <v>2023</v>
      </c>
      <c r="Y10" s="188"/>
      <c r="Z10" s="189"/>
      <c r="AA10" s="31"/>
      <c r="AB10" s="31"/>
      <c r="AC10" s="31"/>
      <c r="AD10" s="31"/>
      <c r="AE10" s="31"/>
      <c r="AF10" s="31"/>
      <c r="AG10" s="31"/>
      <c r="AH10" s="31"/>
      <c r="AI10" s="31"/>
      <c r="AJ10" s="182" t="s">
        <v>23</v>
      </c>
      <c r="AK10" s="187">
        <v>2024</v>
      </c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9"/>
      <c r="AW10" s="182" t="s">
        <v>23</v>
      </c>
    </row>
    <row r="11" spans="1:49" ht="51.75" customHeight="1">
      <c r="A11" s="49" t="s">
        <v>20</v>
      </c>
      <c r="B11" s="49" t="s">
        <v>25</v>
      </c>
      <c r="C11" s="49" t="s">
        <v>28</v>
      </c>
      <c r="D11" s="49" t="s">
        <v>4</v>
      </c>
      <c r="E11" s="49" t="s">
        <v>5</v>
      </c>
      <c r="F11" s="49" t="s">
        <v>6</v>
      </c>
      <c r="G11" s="49" t="s">
        <v>5</v>
      </c>
      <c r="H11" s="49" t="s">
        <v>6</v>
      </c>
      <c r="I11" s="49" t="s">
        <v>7</v>
      </c>
      <c r="J11" s="49" t="s">
        <v>8</v>
      </c>
      <c r="K11" s="17" t="s">
        <v>9</v>
      </c>
      <c r="L11" s="17" t="s">
        <v>22</v>
      </c>
      <c r="M11" s="17" t="s">
        <v>10</v>
      </c>
      <c r="N11" s="7" t="s">
        <v>11</v>
      </c>
      <c r="O11" s="7" t="s">
        <v>12</v>
      </c>
      <c r="P11" s="7" t="s">
        <v>13</v>
      </c>
      <c r="Q11" s="35" t="s">
        <v>14</v>
      </c>
      <c r="R11" s="35" t="s">
        <v>15</v>
      </c>
      <c r="S11" s="7" t="s">
        <v>16</v>
      </c>
      <c r="T11" s="7" t="s">
        <v>17</v>
      </c>
      <c r="U11" s="7" t="s">
        <v>18</v>
      </c>
      <c r="V11" s="7" t="s">
        <v>19</v>
      </c>
      <c r="W11" s="182"/>
      <c r="X11" s="7" t="s">
        <v>9</v>
      </c>
      <c r="Y11" s="7" t="s">
        <v>22</v>
      </c>
      <c r="Z11" s="7" t="s">
        <v>10</v>
      </c>
      <c r="AA11" s="7" t="s">
        <v>11</v>
      </c>
      <c r="AB11" s="7" t="s">
        <v>12</v>
      </c>
      <c r="AC11" s="7" t="s">
        <v>13</v>
      </c>
      <c r="AD11" s="7" t="s">
        <v>14</v>
      </c>
      <c r="AE11" s="7" t="s">
        <v>15</v>
      </c>
      <c r="AF11" s="7" t="s">
        <v>16</v>
      </c>
      <c r="AG11" s="7" t="s">
        <v>17</v>
      </c>
      <c r="AH11" s="7" t="s">
        <v>18</v>
      </c>
      <c r="AI11" s="7" t="s">
        <v>19</v>
      </c>
      <c r="AJ11" s="182"/>
      <c r="AK11" s="7" t="s">
        <v>9</v>
      </c>
      <c r="AL11" s="7" t="s">
        <v>22</v>
      </c>
      <c r="AM11" s="7" t="s">
        <v>10</v>
      </c>
      <c r="AN11" s="7" t="s">
        <v>11</v>
      </c>
      <c r="AO11" s="7" t="s">
        <v>12</v>
      </c>
      <c r="AP11" s="7" t="s">
        <v>13</v>
      </c>
      <c r="AQ11" s="17" t="s">
        <v>14</v>
      </c>
      <c r="AR11" s="17" t="s">
        <v>15</v>
      </c>
      <c r="AS11" s="17" t="s">
        <v>16</v>
      </c>
      <c r="AT11" s="17" t="s">
        <v>17</v>
      </c>
      <c r="AU11" s="17" t="s">
        <v>18</v>
      </c>
      <c r="AV11" s="17" t="s">
        <v>19</v>
      </c>
      <c r="AW11" s="182"/>
    </row>
    <row r="12" spans="1:49" s="9" customFormat="1" ht="113.25" customHeight="1">
      <c r="A12" s="185" t="s">
        <v>78</v>
      </c>
      <c r="B12" s="203">
        <v>15485</v>
      </c>
      <c r="C12" s="206" t="s">
        <v>79</v>
      </c>
      <c r="D12" s="206" t="s">
        <v>80</v>
      </c>
      <c r="E12" s="206" t="s">
        <v>81</v>
      </c>
      <c r="F12" s="42" t="s">
        <v>82</v>
      </c>
      <c r="G12" s="50">
        <v>440000</v>
      </c>
      <c r="H12" s="33" t="s">
        <v>83</v>
      </c>
      <c r="I12" s="51">
        <v>32476</v>
      </c>
      <c r="J12" s="33" t="s">
        <v>83</v>
      </c>
      <c r="K12" s="52">
        <v>24966</v>
      </c>
      <c r="L12" s="52">
        <v>24217</v>
      </c>
      <c r="M12" s="52">
        <v>27649</v>
      </c>
      <c r="N12" s="52">
        <v>44223</v>
      </c>
      <c r="O12" s="52">
        <v>25971</v>
      </c>
      <c r="P12" s="52">
        <v>21809</v>
      </c>
      <c r="Q12" s="53">
        <v>46567</v>
      </c>
      <c r="R12" s="53">
        <v>45310</v>
      </c>
      <c r="S12" s="8"/>
      <c r="T12" s="8"/>
      <c r="U12" s="8"/>
      <c r="V12" s="8"/>
      <c r="W12" s="8">
        <f>SUM(K12:V12)</f>
        <v>260712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f>SUM(X12:AI12)</f>
        <v>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>
        <f>SUM(AK12:AV12)</f>
        <v>0</v>
      </c>
    </row>
    <row r="13" spans="1:49" ht="62.25" customHeight="1">
      <c r="A13" s="185"/>
      <c r="B13" s="204"/>
      <c r="C13" s="207"/>
      <c r="D13" s="207"/>
      <c r="E13" s="207"/>
      <c r="F13" s="42" t="s">
        <v>84</v>
      </c>
      <c r="G13" s="50">
        <v>200000</v>
      </c>
      <c r="H13" s="33" t="s">
        <v>83</v>
      </c>
      <c r="I13" s="51">
        <v>17780</v>
      </c>
      <c r="J13" s="33" t="s">
        <v>83</v>
      </c>
      <c r="K13" s="50">
        <v>11888</v>
      </c>
      <c r="L13" s="50">
        <v>8003</v>
      </c>
      <c r="M13" s="50">
        <v>10489</v>
      </c>
      <c r="N13" s="50">
        <v>15907</v>
      </c>
      <c r="O13" s="50">
        <v>11323</v>
      </c>
      <c r="P13" s="50">
        <v>8726</v>
      </c>
      <c r="Q13" s="44">
        <v>18229</v>
      </c>
      <c r="R13" s="44">
        <v>25000</v>
      </c>
      <c r="S13" s="5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62.25" customHeight="1">
      <c r="A14" s="185"/>
      <c r="B14" s="204"/>
      <c r="C14" s="207"/>
      <c r="D14" s="207"/>
      <c r="E14" s="207"/>
      <c r="F14" s="42" t="s">
        <v>85</v>
      </c>
      <c r="G14" s="50">
        <v>120000</v>
      </c>
      <c r="H14" s="33" t="s">
        <v>83</v>
      </c>
      <c r="I14" s="51">
        <v>10253</v>
      </c>
      <c r="J14" s="33" t="s">
        <v>83</v>
      </c>
      <c r="K14" s="50">
        <v>4510</v>
      </c>
      <c r="L14" s="50">
        <v>4554</v>
      </c>
      <c r="M14" s="50">
        <v>5141</v>
      </c>
      <c r="N14" s="50">
        <v>7043</v>
      </c>
      <c r="O14" s="50">
        <v>2288</v>
      </c>
      <c r="P14" s="50">
        <v>899</v>
      </c>
      <c r="Q14" s="44">
        <v>13790</v>
      </c>
      <c r="R14" s="44">
        <v>12500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82.5" customHeight="1">
      <c r="A15" s="185"/>
      <c r="B15" s="204"/>
      <c r="C15" s="207"/>
      <c r="D15" s="207"/>
      <c r="E15" s="207"/>
      <c r="F15" s="42" t="s">
        <v>86</v>
      </c>
      <c r="G15" s="50">
        <v>120000</v>
      </c>
      <c r="H15" s="33" t="s">
        <v>83</v>
      </c>
      <c r="I15" s="51">
        <v>10253</v>
      </c>
      <c r="J15" s="33" t="s">
        <v>83</v>
      </c>
      <c r="K15" s="50">
        <v>3349</v>
      </c>
      <c r="L15" s="50">
        <v>4823</v>
      </c>
      <c r="M15" s="50">
        <v>4116</v>
      </c>
      <c r="N15" s="50">
        <v>8351</v>
      </c>
      <c r="O15" s="50">
        <v>6932</v>
      </c>
      <c r="P15" s="50">
        <v>4627</v>
      </c>
      <c r="Q15" s="44">
        <v>17500</v>
      </c>
      <c r="R15" s="44">
        <v>25500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47.25" customHeight="1">
      <c r="A16" s="185"/>
      <c r="B16" s="204"/>
      <c r="C16" s="207"/>
      <c r="D16" s="207"/>
      <c r="E16" s="207"/>
      <c r="F16" s="42" t="s">
        <v>87</v>
      </c>
      <c r="G16" s="50">
        <v>50000</v>
      </c>
      <c r="H16" s="33" t="s">
        <v>83</v>
      </c>
      <c r="I16" s="51">
        <v>1590</v>
      </c>
      <c r="J16" s="33" t="s">
        <v>83</v>
      </c>
      <c r="K16" s="50">
        <v>0</v>
      </c>
      <c r="L16" s="50">
        <v>0</v>
      </c>
      <c r="M16" s="50">
        <v>0</v>
      </c>
      <c r="N16" s="50">
        <v>0</v>
      </c>
      <c r="O16" s="50">
        <v>512</v>
      </c>
      <c r="P16" s="50">
        <v>1450</v>
      </c>
      <c r="Q16" s="44">
        <v>4600</v>
      </c>
      <c r="R16" s="44">
        <v>1980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46.5" customHeight="1">
      <c r="A17" s="185"/>
      <c r="B17" s="204"/>
      <c r="C17" s="207"/>
      <c r="D17" s="207"/>
      <c r="E17" s="207"/>
      <c r="F17" s="42" t="s">
        <v>88</v>
      </c>
      <c r="G17" s="50">
        <v>170000</v>
      </c>
      <c r="H17" s="33" t="s">
        <v>83</v>
      </c>
      <c r="I17" s="51">
        <v>7851</v>
      </c>
      <c r="J17" s="33" t="s">
        <v>83</v>
      </c>
      <c r="K17" s="50">
        <v>13346</v>
      </c>
      <c r="L17" s="50">
        <v>13356</v>
      </c>
      <c r="M17" s="50">
        <v>20657</v>
      </c>
      <c r="N17" s="50">
        <v>21181</v>
      </c>
      <c r="O17" s="50">
        <v>18502</v>
      </c>
      <c r="P17" s="50">
        <v>15358</v>
      </c>
      <c r="Q17" s="44">
        <v>16500</v>
      </c>
      <c r="R17" s="44">
        <v>16880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81" customHeight="1">
      <c r="A18" s="185"/>
      <c r="B18" s="204"/>
      <c r="C18" s="207"/>
      <c r="D18" s="207"/>
      <c r="E18" s="207"/>
      <c r="F18" s="42" t="s">
        <v>89</v>
      </c>
      <c r="G18" s="33">
        <v>200</v>
      </c>
      <c r="H18" s="33" t="s">
        <v>90</v>
      </c>
      <c r="I18" s="54">
        <v>8</v>
      </c>
      <c r="J18" s="33" t="s">
        <v>90</v>
      </c>
      <c r="K18" s="50">
        <v>0</v>
      </c>
      <c r="L18" s="40">
        <v>88</v>
      </c>
      <c r="M18" s="40">
        <v>3</v>
      </c>
      <c r="N18" s="40">
        <v>17</v>
      </c>
      <c r="O18" s="40">
        <v>6</v>
      </c>
      <c r="P18" s="40">
        <v>12</v>
      </c>
      <c r="Q18" s="30">
        <v>20</v>
      </c>
      <c r="R18" s="30">
        <v>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75" customHeight="1">
      <c r="A19" s="185"/>
      <c r="B19" s="204"/>
      <c r="C19" s="207"/>
      <c r="D19" s="207"/>
      <c r="E19" s="207"/>
      <c r="F19" s="42" t="s">
        <v>91</v>
      </c>
      <c r="G19" s="55">
        <v>1440</v>
      </c>
      <c r="H19" s="33" t="s">
        <v>92</v>
      </c>
      <c r="I19" s="54">
        <v>0</v>
      </c>
      <c r="J19" s="33" t="s">
        <v>92</v>
      </c>
      <c r="K19" s="40">
        <v>0</v>
      </c>
      <c r="L19" s="50">
        <v>1401</v>
      </c>
      <c r="M19" s="50">
        <v>1632</v>
      </c>
      <c r="N19" s="40">
        <v>29000</v>
      </c>
      <c r="O19" s="50">
        <v>1193</v>
      </c>
      <c r="P19" s="50">
        <v>1734</v>
      </c>
      <c r="Q19" s="44">
        <v>4</v>
      </c>
      <c r="R19" s="44">
        <v>4</v>
      </c>
      <c r="S19" s="5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84.75" customHeight="1">
      <c r="A20" s="185"/>
      <c r="B20" s="204"/>
      <c r="C20" s="207"/>
      <c r="D20" s="207"/>
      <c r="E20" s="207"/>
      <c r="F20" s="42" t="s">
        <v>93</v>
      </c>
      <c r="G20" s="33">
        <v>12</v>
      </c>
      <c r="H20" s="33" t="s">
        <v>94</v>
      </c>
      <c r="I20" s="54">
        <v>0</v>
      </c>
      <c r="J20" s="33" t="s">
        <v>94</v>
      </c>
      <c r="K20" s="40">
        <v>0</v>
      </c>
      <c r="L20" s="40">
        <v>3</v>
      </c>
      <c r="M20" s="50">
        <v>2</v>
      </c>
      <c r="N20" s="40">
        <v>3</v>
      </c>
      <c r="O20" s="40">
        <v>3</v>
      </c>
      <c r="P20" s="40">
        <v>4</v>
      </c>
      <c r="Q20" s="30">
        <v>776</v>
      </c>
      <c r="R20" s="30">
        <v>160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69" customHeight="1">
      <c r="A21" s="185"/>
      <c r="B21" s="204"/>
      <c r="C21" s="207"/>
      <c r="D21" s="207"/>
      <c r="E21" s="207"/>
      <c r="F21" s="56" t="s">
        <v>95</v>
      </c>
      <c r="G21" s="33">
        <v>300</v>
      </c>
      <c r="H21" s="33" t="s">
        <v>96</v>
      </c>
      <c r="I21" s="54">
        <v>0</v>
      </c>
      <c r="J21" s="33" t="s">
        <v>96</v>
      </c>
      <c r="K21" s="40">
        <v>0</v>
      </c>
      <c r="L21" s="50">
        <v>2</v>
      </c>
      <c r="M21" s="50">
        <v>2</v>
      </c>
      <c r="N21" s="40">
        <v>1</v>
      </c>
      <c r="O21" s="40">
        <v>1</v>
      </c>
      <c r="P21" s="40">
        <v>6</v>
      </c>
      <c r="Q21" s="30">
        <v>6</v>
      </c>
      <c r="R21" s="30">
        <v>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56.25" customHeight="1">
      <c r="A22" s="185"/>
      <c r="B22" s="204"/>
      <c r="C22" s="207"/>
      <c r="D22" s="207"/>
      <c r="E22" s="207"/>
      <c r="F22" s="57" t="s">
        <v>97</v>
      </c>
      <c r="G22" s="33">
        <v>7</v>
      </c>
      <c r="H22" s="33" t="s">
        <v>98</v>
      </c>
      <c r="I22" s="54">
        <v>2</v>
      </c>
      <c r="J22" s="33" t="s">
        <v>98</v>
      </c>
      <c r="K22" s="40">
        <v>1</v>
      </c>
      <c r="L22" s="50">
        <v>1</v>
      </c>
      <c r="M22" s="50">
        <v>1</v>
      </c>
      <c r="N22" s="40">
        <v>0</v>
      </c>
      <c r="O22" s="40">
        <v>1</v>
      </c>
      <c r="P22" s="40">
        <v>0</v>
      </c>
      <c r="Q22" s="30">
        <v>3</v>
      </c>
      <c r="R22" s="30">
        <v>3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ht="48.75" customHeight="1">
      <c r="A23" s="185"/>
      <c r="B23" s="204"/>
      <c r="C23" s="207"/>
      <c r="D23" s="207"/>
      <c r="E23" s="207"/>
      <c r="F23" s="42" t="s">
        <v>99</v>
      </c>
      <c r="G23" s="50" t="s">
        <v>100</v>
      </c>
      <c r="H23" s="33" t="s">
        <v>96</v>
      </c>
      <c r="I23" s="51">
        <v>45300</v>
      </c>
      <c r="J23" s="33" t="s">
        <v>96</v>
      </c>
      <c r="K23" s="40">
        <v>16250</v>
      </c>
      <c r="L23" s="50">
        <v>10321</v>
      </c>
      <c r="M23" s="50">
        <v>7839</v>
      </c>
      <c r="N23" s="50">
        <v>58768</v>
      </c>
      <c r="O23" s="50">
        <v>67920</v>
      </c>
      <c r="P23" s="50">
        <v>294183</v>
      </c>
      <c r="Q23" s="44">
        <v>1500</v>
      </c>
      <c r="R23" s="30">
        <v>1800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ht="46.5" customHeight="1">
      <c r="A24" s="240" t="s">
        <v>101</v>
      </c>
      <c r="B24" s="204"/>
      <c r="C24" s="207"/>
      <c r="D24" s="207"/>
      <c r="E24" s="207"/>
      <c r="F24" s="42" t="s">
        <v>102</v>
      </c>
      <c r="G24" s="50">
        <v>4400</v>
      </c>
      <c r="H24" s="33" t="s">
        <v>103</v>
      </c>
      <c r="I24" s="51">
        <v>300</v>
      </c>
      <c r="J24" s="33" t="s">
        <v>103</v>
      </c>
      <c r="K24" s="50">
        <v>328</v>
      </c>
      <c r="L24" s="50">
        <v>384210</v>
      </c>
      <c r="M24" s="50">
        <v>362</v>
      </c>
      <c r="N24" s="40">
        <v>469</v>
      </c>
      <c r="O24" s="40">
        <v>629</v>
      </c>
      <c r="P24" s="40">
        <v>600</v>
      </c>
      <c r="Q24" s="30">
        <v>320</v>
      </c>
      <c r="R24" s="30">
        <v>350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31.5" customHeight="1">
      <c r="A25" s="240"/>
      <c r="B25" s="204"/>
      <c r="C25" s="207"/>
      <c r="D25" s="207"/>
      <c r="E25" s="207"/>
      <c r="F25" s="42" t="s">
        <v>104</v>
      </c>
      <c r="G25" s="50" t="s">
        <v>105</v>
      </c>
      <c r="H25" s="33" t="s">
        <v>96</v>
      </c>
      <c r="I25" s="51">
        <v>980200</v>
      </c>
      <c r="J25" s="33" t="s">
        <v>96</v>
      </c>
      <c r="K25" s="58">
        <v>384210</v>
      </c>
      <c r="L25" s="50">
        <v>384210</v>
      </c>
      <c r="M25" s="50">
        <v>385390</v>
      </c>
      <c r="N25" s="50">
        <v>284946</v>
      </c>
      <c r="O25" s="50">
        <v>149726</v>
      </c>
      <c r="P25" s="50">
        <v>25839</v>
      </c>
      <c r="Q25" s="30">
        <v>908400</v>
      </c>
      <c r="R25" s="30">
        <v>908000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46.5" customHeight="1">
      <c r="A26" s="240"/>
      <c r="B26" s="204"/>
      <c r="C26" s="207"/>
      <c r="D26" s="207"/>
      <c r="E26" s="207"/>
      <c r="F26" s="42" t="s">
        <v>106</v>
      </c>
      <c r="G26" s="33">
        <v>1000</v>
      </c>
      <c r="H26" s="33" t="s">
        <v>107</v>
      </c>
      <c r="I26" s="59">
        <v>0</v>
      </c>
      <c r="J26" s="33" t="s">
        <v>107</v>
      </c>
      <c r="K26" s="40">
        <v>0</v>
      </c>
      <c r="L26" s="50">
        <v>64</v>
      </c>
      <c r="M26" s="50">
        <v>0</v>
      </c>
      <c r="N26" s="40">
        <v>150</v>
      </c>
      <c r="O26" s="40">
        <v>150</v>
      </c>
      <c r="P26" s="40">
        <v>45</v>
      </c>
      <c r="Q26" s="30">
        <v>50</v>
      </c>
      <c r="R26" s="30">
        <v>30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ht="32.25" customHeight="1">
      <c r="A27" s="240"/>
      <c r="B27" s="204"/>
      <c r="C27" s="207"/>
      <c r="D27" s="207"/>
      <c r="E27" s="207"/>
      <c r="F27" s="206" t="s">
        <v>108</v>
      </c>
      <c r="G27" s="33" t="s">
        <v>109</v>
      </c>
      <c r="H27" s="33" t="s">
        <v>110</v>
      </c>
      <c r="I27" s="59">
        <v>6</v>
      </c>
      <c r="J27" s="33" t="s">
        <v>110</v>
      </c>
      <c r="K27" s="40">
        <v>0</v>
      </c>
      <c r="L27" s="50">
        <v>4</v>
      </c>
      <c r="M27" s="50">
        <v>2</v>
      </c>
      <c r="N27" s="40">
        <v>17</v>
      </c>
      <c r="O27" s="40">
        <v>20</v>
      </c>
      <c r="P27" s="40">
        <v>49</v>
      </c>
      <c r="Q27" s="30">
        <v>23</v>
      </c>
      <c r="R27" s="30">
        <v>4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50.25" customHeight="1">
      <c r="A28" s="240"/>
      <c r="B28" s="204"/>
      <c r="C28" s="207"/>
      <c r="D28" s="207"/>
      <c r="E28" s="207"/>
      <c r="F28" s="208"/>
      <c r="G28" s="33" t="s">
        <v>111</v>
      </c>
      <c r="H28" s="33" t="s">
        <v>112</v>
      </c>
      <c r="I28" s="60">
        <v>224</v>
      </c>
      <c r="J28" s="33" t="s">
        <v>112</v>
      </c>
      <c r="K28" s="40">
        <v>0</v>
      </c>
      <c r="L28" s="40">
        <v>63</v>
      </c>
      <c r="M28" s="40">
        <v>131</v>
      </c>
      <c r="N28" s="40">
        <v>489</v>
      </c>
      <c r="O28" s="40">
        <v>192</v>
      </c>
      <c r="P28" s="40">
        <v>353</v>
      </c>
      <c r="Q28" s="30">
        <v>776</v>
      </c>
      <c r="R28" s="30">
        <v>160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60" customHeight="1">
      <c r="A29" s="240"/>
      <c r="B29" s="204"/>
      <c r="C29" s="207"/>
      <c r="D29" s="207"/>
      <c r="E29" s="207"/>
      <c r="F29" s="206" t="s">
        <v>113</v>
      </c>
      <c r="G29" s="33" t="s">
        <v>114</v>
      </c>
      <c r="H29" s="33" t="s">
        <v>110</v>
      </c>
      <c r="I29" s="59">
        <v>2</v>
      </c>
      <c r="J29" s="33" t="s">
        <v>110</v>
      </c>
      <c r="K29" s="40">
        <v>0</v>
      </c>
      <c r="L29" s="40">
        <v>0</v>
      </c>
      <c r="M29" s="40">
        <v>3</v>
      </c>
      <c r="N29" s="40">
        <v>5</v>
      </c>
      <c r="O29" s="40">
        <v>10</v>
      </c>
      <c r="P29" s="40">
        <v>49</v>
      </c>
      <c r="Q29" s="30">
        <v>429</v>
      </c>
      <c r="R29" s="30">
        <v>706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46.5" customHeight="1">
      <c r="A30" s="240"/>
      <c r="B30" s="204"/>
      <c r="C30" s="207"/>
      <c r="D30" s="207"/>
      <c r="E30" s="207"/>
      <c r="F30" s="208"/>
      <c r="G30" s="50" t="s">
        <v>115</v>
      </c>
      <c r="H30" s="33" t="s">
        <v>112</v>
      </c>
      <c r="I30" s="60">
        <v>283</v>
      </c>
      <c r="J30" s="33" t="s">
        <v>112</v>
      </c>
      <c r="K30" s="40">
        <v>0</v>
      </c>
      <c r="L30" s="40">
        <v>0</v>
      </c>
      <c r="M30" s="40">
        <v>43</v>
      </c>
      <c r="N30" s="40">
        <v>320</v>
      </c>
      <c r="O30" s="40">
        <v>192</v>
      </c>
      <c r="P30" s="40">
        <v>353</v>
      </c>
      <c r="Q30" s="30">
        <v>10781</v>
      </c>
      <c r="R30" s="30">
        <v>24890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ht="68.25" customHeight="1">
      <c r="A31" s="240"/>
      <c r="B31" s="204"/>
      <c r="C31" s="207"/>
      <c r="D31" s="207"/>
      <c r="E31" s="207"/>
      <c r="F31" s="206" t="s">
        <v>116</v>
      </c>
      <c r="G31" s="33" t="s">
        <v>117</v>
      </c>
      <c r="H31" s="33" t="s">
        <v>118</v>
      </c>
      <c r="I31" s="54">
        <v>0</v>
      </c>
      <c r="J31" s="33" t="s">
        <v>118</v>
      </c>
      <c r="K31" s="40">
        <v>0</v>
      </c>
      <c r="L31" s="40">
        <v>6</v>
      </c>
      <c r="M31" s="40">
        <v>0</v>
      </c>
      <c r="N31" s="40">
        <v>1</v>
      </c>
      <c r="O31" s="40">
        <v>8</v>
      </c>
      <c r="P31" s="40">
        <v>2</v>
      </c>
      <c r="Q31" s="30">
        <v>5</v>
      </c>
      <c r="R31" s="30">
        <v>0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ht="39.75" customHeight="1">
      <c r="A32" s="240"/>
      <c r="B32" s="204"/>
      <c r="C32" s="207"/>
      <c r="D32" s="207"/>
      <c r="E32" s="207"/>
      <c r="F32" s="208"/>
      <c r="G32" s="61" t="s">
        <v>119</v>
      </c>
      <c r="H32" s="33" t="s">
        <v>112</v>
      </c>
      <c r="I32" s="60">
        <v>0</v>
      </c>
      <c r="J32" s="33" t="s">
        <v>112</v>
      </c>
      <c r="K32" s="40">
        <v>0</v>
      </c>
      <c r="L32" s="40">
        <v>6</v>
      </c>
      <c r="M32" s="40">
        <v>0</v>
      </c>
      <c r="N32" s="40">
        <v>1</v>
      </c>
      <c r="O32" s="40">
        <v>149</v>
      </c>
      <c r="P32" s="40">
        <v>2</v>
      </c>
      <c r="Q32" s="30">
        <v>200</v>
      </c>
      <c r="R32" s="30">
        <v>0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49" ht="78.75" customHeight="1">
      <c r="A33" s="240"/>
      <c r="B33" s="204"/>
      <c r="C33" s="207"/>
      <c r="D33" s="207"/>
      <c r="E33" s="207"/>
      <c r="F33" s="33" t="s">
        <v>120</v>
      </c>
      <c r="G33" s="33">
        <v>60</v>
      </c>
      <c r="H33" s="33" t="s">
        <v>121</v>
      </c>
      <c r="I33" s="59">
        <v>0</v>
      </c>
      <c r="J33" s="33" t="s">
        <v>121</v>
      </c>
      <c r="K33" s="40">
        <v>2</v>
      </c>
      <c r="L33" s="40">
        <v>5</v>
      </c>
      <c r="M33" s="40">
        <v>0</v>
      </c>
      <c r="N33" s="40">
        <v>0</v>
      </c>
      <c r="O33" s="40">
        <v>0</v>
      </c>
      <c r="P33" s="40">
        <v>0</v>
      </c>
      <c r="Q33" s="30">
        <v>4</v>
      </c>
      <c r="R33" s="30">
        <v>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1:49" ht="50.25" customHeight="1">
      <c r="A34" s="240"/>
      <c r="B34" s="204"/>
      <c r="C34" s="207"/>
      <c r="D34" s="207"/>
      <c r="E34" s="207"/>
      <c r="F34" s="33" t="s">
        <v>122</v>
      </c>
      <c r="G34" s="33" t="s">
        <v>123</v>
      </c>
      <c r="H34" s="33" t="s">
        <v>124</v>
      </c>
      <c r="I34" s="59">
        <v>0</v>
      </c>
      <c r="J34" s="33" t="s">
        <v>124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30">
        <v>0</v>
      </c>
      <c r="R34" s="30">
        <v>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ht="36.75" customHeight="1" thickBot="1">
      <c r="A35" s="241"/>
      <c r="B35" s="238"/>
      <c r="C35" s="239"/>
      <c r="D35" s="239"/>
      <c r="E35" s="239"/>
      <c r="F35" s="62" t="s">
        <v>125</v>
      </c>
      <c r="G35" s="63">
        <v>25000</v>
      </c>
      <c r="H35" s="62" t="s">
        <v>126</v>
      </c>
      <c r="I35" s="64">
        <v>2786</v>
      </c>
      <c r="J35" s="62" t="s">
        <v>126</v>
      </c>
      <c r="K35" s="40">
        <v>0</v>
      </c>
      <c r="L35" s="55">
        <v>3912</v>
      </c>
      <c r="M35" s="55">
        <v>4771</v>
      </c>
      <c r="N35" s="55">
        <v>7529</v>
      </c>
      <c r="O35" s="55">
        <v>4560</v>
      </c>
      <c r="P35" s="55">
        <v>4538</v>
      </c>
      <c r="Q35" s="65">
        <v>2388</v>
      </c>
      <c r="R35" s="30">
        <v>2533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</sheetData>
  <sheetProtection/>
  <mergeCells count="22">
    <mergeCell ref="A1:AW1"/>
    <mergeCell ref="A2:AW2"/>
    <mergeCell ref="A3:AW3"/>
    <mergeCell ref="A6:E6"/>
    <mergeCell ref="B7:D7"/>
    <mergeCell ref="B8:D8"/>
    <mergeCell ref="A10:J10"/>
    <mergeCell ref="K10:V10"/>
    <mergeCell ref="W10:W11"/>
    <mergeCell ref="X10:Z10"/>
    <mergeCell ref="AJ10:AJ11"/>
    <mergeCell ref="AK10:AV10"/>
    <mergeCell ref="AW10:AW11"/>
    <mergeCell ref="A12:A23"/>
    <mergeCell ref="B12:B35"/>
    <mergeCell ref="C12:C35"/>
    <mergeCell ref="D12:D35"/>
    <mergeCell ref="E12:E35"/>
    <mergeCell ref="A24:A35"/>
    <mergeCell ref="F27:F28"/>
    <mergeCell ref="F29:F30"/>
    <mergeCell ref="F3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3" r:id="rId1"/>
  <colBreaks count="1" manualBreakCount="1">
    <brk id="3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2"/>
  <sheetViews>
    <sheetView zoomScale="55" zoomScaleNormal="55" zoomScalePageLayoutView="0" workbookViewId="0" topLeftCell="F1">
      <selection activeCell="O44" sqref="O44"/>
    </sheetView>
  </sheetViews>
  <sheetFormatPr defaultColWidth="11.421875" defaultRowHeight="15"/>
  <cols>
    <col min="1" max="1" width="46.140625" style="0" customWidth="1"/>
    <col min="2" max="2" width="20.7109375" style="0" customWidth="1"/>
    <col min="3" max="3" width="42.57421875" style="0" customWidth="1"/>
    <col min="4" max="4" width="37.421875" style="0" customWidth="1"/>
    <col min="5" max="5" width="38.421875" style="0" customWidth="1"/>
    <col min="6" max="6" width="30.7109375" style="0" customWidth="1"/>
    <col min="7" max="7" width="25.421875" style="0" customWidth="1"/>
    <col min="8" max="8" width="26.7109375" style="0" customWidth="1"/>
    <col min="9" max="9" width="28.57421875" style="0" customWidth="1"/>
    <col min="10" max="10" width="25.00390625" style="0" customWidth="1"/>
    <col min="11" max="11" width="27.57421875" style="0" customWidth="1"/>
    <col min="12" max="17" width="14.8515625" style="0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7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</row>
    <row r="3" spans="1:47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</row>
    <row r="4" spans="1:47" ht="15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1:47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75">
      <c r="A6" s="191" t="s">
        <v>0</v>
      </c>
      <c r="B6" s="192"/>
      <c r="C6" s="192"/>
      <c r="D6" s="193"/>
      <c r="E6" s="194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.75">
      <c r="A7" s="3" t="s">
        <v>1</v>
      </c>
      <c r="B7" s="195" t="s">
        <v>2</v>
      </c>
      <c r="C7" s="196"/>
      <c r="D7" s="197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2.25" thickBot="1">
      <c r="A8" s="5" t="s">
        <v>27</v>
      </c>
      <c r="B8" s="198" t="s">
        <v>138</v>
      </c>
      <c r="C8" s="199"/>
      <c r="D8" s="200"/>
      <c r="E8" s="11" t="s">
        <v>139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70"/>
      <c r="Z10" s="70"/>
      <c r="AA10" s="70"/>
      <c r="AB10" s="70"/>
      <c r="AC10" s="70"/>
      <c r="AD10" s="70"/>
      <c r="AE10" s="70"/>
      <c r="AF10" s="70"/>
      <c r="AG10" s="70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32.25" thickBo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1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ht="15.75">
      <c r="A12" s="236" t="s">
        <v>140</v>
      </c>
      <c r="B12" s="185">
        <v>15194</v>
      </c>
      <c r="C12" s="185" t="s">
        <v>139</v>
      </c>
      <c r="D12" s="185" t="s">
        <v>141</v>
      </c>
      <c r="E12" s="185" t="s">
        <v>142</v>
      </c>
      <c r="F12" s="237" t="s">
        <v>143</v>
      </c>
      <c r="G12" s="74">
        <f>1447359.53*2</f>
        <v>2894719.06</v>
      </c>
      <c r="H12" s="75" t="s">
        <v>144</v>
      </c>
      <c r="I12" s="74">
        <f>1447359.53*2</f>
        <v>2894719.06</v>
      </c>
      <c r="J12" s="74">
        <f>1447359.53*2</f>
        <v>2894719.06</v>
      </c>
      <c r="K12" s="74">
        <f>1447359.53*2</f>
        <v>2894719.06</v>
      </c>
      <c r="L12" s="76">
        <v>2894719.06</v>
      </c>
      <c r="M12" s="76">
        <v>2894719.06</v>
      </c>
      <c r="N12" s="77">
        <v>2894719.06</v>
      </c>
      <c r="O12" s="156">
        <v>2894719.06</v>
      </c>
      <c r="P12" s="157">
        <v>2894719.06</v>
      </c>
      <c r="Q12" s="77"/>
      <c r="R12" s="77"/>
      <c r="S12" s="77"/>
      <c r="T12" s="77"/>
      <c r="U12" s="8">
        <f>SUM(I12:T12)</f>
        <v>23157752.479999997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>
        <f>SUM(AI12:AT12)</f>
        <v>0</v>
      </c>
    </row>
    <row r="13" spans="1:47" ht="15.75">
      <c r="A13" s="234"/>
      <c r="B13" s="185"/>
      <c r="C13" s="185"/>
      <c r="D13" s="185"/>
      <c r="E13" s="185"/>
      <c r="F13" s="233"/>
      <c r="G13" s="43">
        <v>346</v>
      </c>
      <c r="H13" s="78" t="s">
        <v>145</v>
      </c>
      <c r="I13" s="43">
        <v>346</v>
      </c>
      <c r="J13" s="43">
        <v>346</v>
      </c>
      <c r="K13" s="43">
        <v>346</v>
      </c>
      <c r="L13" s="79">
        <v>346</v>
      </c>
      <c r="M13" s="79">
        <v>346</v>
      </c>
      <c r="N13" s="80">
        <v>346</v>
      </c>
      <c r="O13" s="158">
        <v>346</v>
      </c>
      <c r="P13" s="159">
        <v>346</v>
      </c>
      <c r="Q13" s="80"/>
      <c r="R13" s="80"/>
      <c r="S13" s="80"/>
      <c r="T13" s="80"/>
      <c r="U13" s="8">
        <f aca="true" t="shared" si="0" ref="U13:U21">SUM(I13:T13)</f>
        <v>2768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</row>
    <row r="14" spans="1:47" ht="15.75">
      <c r="A14" s="234"/>
      <c r="B14" s="185"/>
      <c r="C14" s="185"/>
      <c r="D14" s="185"/>
      <c r="E14" s="185"/>
      <c r="F14" s="232" t="s">
        <v>146</v>
      </c>
      <c r="G14" s="81">
        <v>1003107.8099999998</v>
      </c>
      <c r="H14" s="78" t="s">
        <v>144</v>
      </c>
      <c r="I14" s="81">
        <v>1003107.8099999998</v>
      </c>
      <c r="J14" s="81">
        <v>1003107.8099999998</v>
      </c>
      <c r="K14" s="81">
        <v>1003107.8099999998</v>
      </c>
      <c r="L14" s="79">
        <v>1003107.81</v>
      </c>
      <c r="M14" s="79">
        <v>1003107.81</v>
      </c>
      <c r="N14" s="80">
        <v>1003107.81</v>
      </c>
      <c r="O14" s="158">
        <v>1003107.81</v>
      </c>
      <c r="P14" s="159">
        <v>1003107.81</v>
      </c>
      <c r="Q14" s="80"/>
      <c r="R14" s="80"/>
      <c r="S14" s="80"/>
      <c r="T14" s="80"/>
      <c r="U14" s="8">
        <f t="shared" si="0"/>
        <v>8024862.48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</row>
    <row r="15" spans="1:47" ht="31.5">
      <c r="A15" s="234"/>
      <c r="B15" s="185"/>
      <c r="C15" s="185"/>
      <c r="D15" s="185"/>
      <c r="E15" s="185"/>
      <c r="F15" s="233"/>
      <c r="G15" s="43">
        <v>359</v>
      </c>
      <c r="H15" s="78" t="s">
        <v>147</v>
      </c>
      <c r="I15" s="43">
        <v>359</v>
      </c>
      <c r="J15" s="43">
        <v>359</v>
      </c>
      <c r="K15" s="43">
        <v>359</v>
      </c>
      <c r="L15" s="79">
        <v>359</v>
      </c>
      <c r="M15" s="79">
        <v>359</v>
      </c>
      <c r="N15" s="80">
        <v>359</v>
      </c>
      <c r="O15" s="158">
        <v>359</v>
      </c>
      <c r="P15" s="159">
        <v>359</v>
      </c>
      <c r="Q15" s="80"/>
      <c r="R15" s="80"/>
      <c r="S15" s="80"/>
      <c r="T15" s="80"/>
      <c r="U15" s="8">
        <f t="shared" si="0"/>
        <v>2872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</row>
    <row r="16" spans="1:47" ht="15.75">
      <c r="A16" s="234"/>
      <c r="B16" s="185"/>
      <c r="C16" s="185"/>
      <c r="D16" s="185"/>
      <c r="E16" s="185"/>
      <c r="F16" s="232" t="s">
        <v>148</v>
      </c>
      <c r="G16" s="81">
        <v>19689.32</v>
      </c>
      <c r="H16" s="78" t="s">
        <v>144</v>
      </c>
      <c r="I16" s="81">
        <v>19689.32</v>
      </c>
      <c r="J16" s="81">
        <v>19689.32</v>
      </c>
      <c r="K16" s="81">
        <v>19689.32</v>
      </c>
      <c r="L16" s="79">
        <v>19689.32</v>
      </c>
      <c r="M16" s="79">
        <v>19689.32</v>
      </c>
      <c r="N16" s="80">
        <v>19689.32</v>
      </c>
      <c r="O16" s="158">
        <v>19689.32</v>
      </c>
      <c r="P16" s="159">
        <v>19689.32</v>
      </c>
      <c r="Q16" s="80"/>
      <c r="R16" s="80"/>
      <c r="S16" s="80"/>
      <c r="T16" s="80"/>
      <c r="U16" s="8">
        <f t="shared" si="0"/>
        <v>157514.56000000003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</row>
    <row r="17" spans="1:47" ht="31.5">
      <c r="A17" s="234" t="s">
        <v>149</v>
      </c>
      <c r="B17" s="185"/>
      <c r="C17" s="185"/>
      <c r="D17" s="185"/>
      <c r="E17" s="185"/>
      <c r="F17" s="233"/>
      <c r="G17" s="43">
        <v>20</v>
      </c>
      <c r="H17" s="78" t="s">
        <v>147</v>
      </c>
      <c r="I17" s="43">
        <v>20</v>
      </c>
      <c r="J17" s="43">
        <v>20</v>
      </c>
      <c r="K17" s="43">
        <v>20</v>
      </c>
      <c r="L17" s="79">
        <v>20</v>
      </c>
      <c r="M17" s="79">
        <v>20</v>
      </c>
      <c r="N17" s="80">
        <v>20</v>
      </c>
      <c r="O17" s="158">
        <v>20</v>
      </c>
      <c r="P17" s="159">
        <v>20</v>
      </c>
      <c r="Q17" s="80"/>
      <c r="R17" s="80"/>
      <c r="S17" s="80"/>
      <c r="T17" s="80"/>
      <c r="U17" s="8">
        <f t="shared" si="0"/>
        <v>160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</row>
    <row r="18" spans="1:47" ht="15.75">
      <c r="A18" s="234"/>
      <c r="B18" s="185"/>
      <c r="C18" s="185"/>
      <c r="D18" s="185"/>
      <c r="E18" s="185"/>
      <c r="F18" s="232" t="s">
        <v>150</v>
      </c>
      <c r="G18" s="81">
        <v>256550.08999999997</v>
      </c>
      <c r="H18" s="78" t="s">
        <v>144</v>
      </c>
      <c r="I18" s="81">
        <v>256550.08999999997</v>
      </c>
      <c r="J18" s="81">
        <v>256550.08999999997</v>
      </c>
      <c r="K18" s="81">
        <v>256550.08999999997</v>
      </c>
      <c r="L18" s="79">
        <v>256550.09</v>
      </c>
      <c r="M18" s="79">
        <v>256550.09</v>
      </c>
      <c r="N18" s="80">
        <v>256550.09</v>
      </c>
      <c r="O18" s="158">
        <v>256550.09</v>
      </c>
      <c r="P18" s="159">
        <v>256550.09</v>
      </c>
      <c r="Q18" s="80"/>
      <c r="R18" s="80"/>
      <c r="S18" s="80"/>
      <c r="T18" s="80"/>
      <c r="U18" s="8">
        <f t="shared" si="0"/>
        <v>2052400.7200000002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</row>
    <row r="19" spans="1:47" ht="31.5">
      <c r="A19" s="234"/>
      <c r="B19" s="185"/>
      <c r="C19" s="185"/>
      <c r="D19" s="185"/>
      <c r="E19" s="185"/>
      <c r="F19" s="233"/>
      <c r="G19" s="43">
        <v>40</v>
      </c>
      <c r="H19" s="78" t="s">
        <v>147</v>
      </c>
      <c r="I19" s="43">
        <v>40</v>
      </c>
      <c r="J19" s="43">
        <v>40</v>
      </c>
      <c r="K19" s="43">
        <v>40</v>
      </c>
      <c r="L19" s="79">
        <v>40</v>
      </c>
      <c r="M19" s="79">
        <v>40</v>
      </c>
      <c r="N19" s="80">
        <v>40</v>
      </c>
      <c r="O19" s="158">
        <v>40</v>
      </c>
      <c r="P19" s="159">
        <v>40</v>
      </c>
      <c r="Q19" s="80"/>
      <c r="R19" s="80"/>
      <c r="S19" s="80"/>
      <c r="T19" s="80"/>
      <c r="U19" s="8">
        <f t="shared" si="0"/>
        <v>320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</row>
    <row r="20" spans="1:47" ht="15.75">
      <c r="A20" s="234"/>
      <c r="B20" s="185"/>
      <c r="C20" s="185"/>
      <c r="D20" s="185"/>
      <c r="E20" s="185"/>
      <c r="F20" s="232" t="s">
        <v>151</v>
      </c>
      <c r="G20" s="81">
        <f>2380184.36*2</f>
        <v>4760368.72</v>
      </c>
      <c r="H20" s="78" t="s">
        <v>144</v>
      </c>
      <c r="I20" s="81">
        <f>2380184.36*2</f>
        <v>4760368.72</v>
      </c>
      <c r="J20" s="81">
        <f>2380184.36*2</f>
        <v>4760368.72</v>
      </c>
      <c r="K20" s="81">
        <f>2380184.36*2</f>
        <v>4760368.72</v>
      </c>
      <c r="L20" s="82">
        <v>4760368.72</v>
      </c>
      <c r="M20" s="82">
        <v>4760368.72</v>
      </c>
      <c r="N20" s="83">
        <v>4760368.72</v>
      </c>
      <c r="O20" s="160">
        <v>4760368.72</v>
      </c>
      <c r="P20" s="161">
        <v>4760368.72</v>
      </c>
      <c r="Q20" s="83"/>
      <c r="R20" s="83"/>
      <c r="S20" s="83"/>
      <c r="T20" s="83"/>
      <c r="U20" s="8">
        <f t="shared" si="0"/>
        <v>38082949.76</v>
      </c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</row>
    <row r="21" spans="1:47" ht="15.75">
      <c r="A21" s="234"/>
      <c r="B21" s="185"/>
      <c r="C21" s="185"/>
      <c r="D21" s="185"/>
      <c r="E21" s="185"/>
      <c r="F21" s="233"/>
      <c r="G21" s="43">
        <v>170</v>
      </c>
      <c r="H21" s="78" t="s">
        <v>152</v>
      </c>
      <c r="I21" s="43">
        <v>170</v>
      </c>
      <c r="J21" s="43">
        <v>170</v>
      </c>
      <c r="K21" s="43">
        <v>170</v>
      </c>
      <c r="L21" s="79">
        <v>170</v>
      </c>
      <c r="M21" s="79">
        <v>170</v>
      </c>
      <c r="N21" s="80">
        <v>170</v>
      </c>
      <c r="O21" s="158">
        <v>170</v>
      </c>
      <c r="P21" s="159">
        <v>170</v>
      </c>
      <c r="Q21" s="80"/>
      <c r="R21" s="80"/>
      <c r="S21" s="80"/>
      <c r="T21" s="80"/>
      <c r="U21" s="8">
        <f t="shared" si="0"/>
        <v>1360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</row>
    <row r="22" spans="1:47" ht="32.25" thickBot="1">
      <c r="A22" s="235"/>
      <c r="B22" s="185"/>
      <c r="C22" s="185"/>
      <c r="D22" s="185"/>
      <c r="E22" s="185"/>
      <c r="F22" s="84" t="s">
        <v>153</v>
      </c>
      <c r="G22" s="85">
        <v>36</v>
      </c>
      <c r="H22" s="86" t="s">
        <v>154</v>
      </c>
      <c r="I22" s="85">
        <v>36</v>
      </c>
      <c r="J22" s="85">
        <v>36</v>
      </c>
      <c r="K22" s="85">
        <v>36</v>
      </c>
      <c r="L22" s="87">
        <v>36</v>
      </c>
      <c r="M22" s="87">
        <v>36</v>
      </c>
      <c r="N22" s="88">
        <v>36</v>
      </c>
      <c r="O22" s="162">
        <v>36</v>
      </c>
      <c r="P22" s="163">
        <v>36</v>
      </c>
      <c r="Q22" s="88"/>
      <c r="R22" s="88"/>
      <c r="S22" s="88"/>
      <c r="T22" s="88"/>
      <c r="U22" s="8">
        <f>SUM(I22:T22)</f>
        <v>288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</row>
  </sheetData>
  <sheetProtection/>
  <mergeCells count="24">
    <mergeCell ref="AU10:AU11"/>
    <mergeCell ref="A10:H10"/>
    <mergeCell ref="A1:AU1"/>
    <mergeCell ref="A2:AU2"/>
    <mergeCell ref="A3:AU3"/>
    <mergeCell ref="A6:E6"/>
    <mergeCell ref="B7:D7"/>
    <mergeCell ref="B8:D8"/>
    <mergeCell ref="D12:D22"/>
    <mergeCell ref="E12:E22"/>
    <mergeCell ref="F12:F13"/>
    <mergeCell ref="F14:F15"/>
    <mergeCell ref="AH10:AH11"/>
    <mergeCell ref="AI10:AT10"/>
    <mergeCell ref="F16:F17"/>
    <mergeCell ref="A17:A22"/>
    <mergeCell ref="I10:T10"/>
    <mergeCell ref="U10:U11"/>
    <mergeCell ref="V10:X10"/>
    <mergeCell ref="F18:F19"/>
    <mergeCell ref="F20:F21"/>
    <mergeCell ref="A12:A16"/>
    <mergeCell ref="B12:B22"/>
    <mergeCell ref="C12:C2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3"/>
  <sheetViews>
    <sheetView zoomScale="70" zoomScaleNormal="70" zoomScalePageLayoutView="0" workbookViewId="0" topLeftCell="H1">
      <selection activeCell="O11" sqref="O11"/>
    </sheetView>
  </sheetViews>
  <sheetFormatPr defaultColWidth="11.421875" defaultRowHeight="15"/>
  <cols>
    <col min="1" max="1" width="49.00390625" style="111" customWidth="1"/>
    <col min="2" max="2" width="11.7109375" style="111" customWidth="1"/>
    <col min="3" max="3" width="21.140625" style="111" customWidth="1"/>
    <col min="4" max="4" width="30.28125" style="111" bestFit="1" customWidth="1"/>
    <col min="5" max="5" width="47.57421875" style="111" customWidth="1"/>
    <col min="6" max="6" width="23.140625" style="111" customWidth="1"/>
    <col min="7" max="7" width="20.421875" style="111" customWidth="1"/>
    <col min="8" max="8" width="21.57421875" style="111" bestFit="1" customWidth="1"/>
    <col min="9" max="9" width="16.140625" style="111" customWidth="1"/>
    <col min="10" max="10" width="17.421875" style="111" bestFit="1" customWidth="1"/>
    <col min="11" max="11" width="15.421875" style="111" bestFit="1" customWidth="1"/>
    <col min="12" max="12" width="14.57421875" style="111" bestFit="1" customWidth="1"/>
    <col min="13" max="13" width="15.421875" style="111" bestFit="1" customWidth="1"/>
    <col min="14" max="14" width="15.8515625" style="111" customWidth="1"/>
    <col min="15" max="15" width="13.7109375" style="111" customWidth="1"/>
    <col min="16" max="20" width="13.421875" style="111" customWidth="1"/>
    <col min="21" max="21" width="22.7109375" style="111" customWidth="1"/>
    <col min="22" max="29" width="20.8515625" style="111" customWidth="1"/>
    <col min="30" max="16384" width="11.421875" style="111" customWidth="1"/>
  </cols>
  <sheetData>
    <row r="1" spans="1:21" s="89" customFormat="1" ht="26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2" s="89" customFormat="1" ht="26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90"/>
    </row>
    <row r="3" spans="1:22" s="89" customFormat="1" ht="26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90"/>
    </row>
    <row r="4" spans="1:22" s="89" customFormat="1" ht="18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="89" customFormat="1" ht="15.75" thickBot="1"/>
    <row r="6" spans="1:6" s="89" customFormat="1" ht="15">
      <c r="A6" s="213" t="s">
        <v>0</v>
      </c>
      <c r="B6" s="214"/>
      <c r="C6" s="214"/>
      <c r="D6" s="215"/>
      <c r="E6" s="216"/>
      <c r="F6" s="91"/>
    </row>
    <row r="7" spans="1:6" s="89" customFormat="1" ht="15">
      <c r="A7" s="92" t="s">
        <v>1</v>
      </c>
      <c r="B7" s="217" t="s">
        <v>2</v>
      </c>
      <c r="C7" s="218"/>
      <c r="D7" s="219"/>
      <c r="E7" s="93" t="s">
        <v>26</v>
      </c>
      <c r="F7" s="91"/>
    </row>
    <row r="8" spans="1:6" s="89" customFormat="1" ht="15.75" thickBot="1">
      <c r="A8" s="94" t="s">
        <v>27</v>
      </c>
      <c r="B8" s="220" t="s">
        <v>44</v>
      </c>
      <c r="C8" s="221"/>
      <c r="D8" s="222"/>
      <c r="E8" s="95" t="s">
        <v>155</v>
      </c>
      <c r="F8" s="96"/>
    </row>
    <row r="9" spans="1:6" s="89" customFormat="1" ht="15">
      <c r="A9" s="96"/>
      <c r="B9" s="96"/>
      <c r="C9" s="96"/>
      <c r="D9" s="96"/>
      <c r="E9" s="96"/>
      <c r="F9" s="96"/>
    </row>
    <row r="10" spans="1:47" s="89" customFormat="1" ht="26.25">
      <c r="A10" s="186" t="s">
        <v>3</v>
      </c>
      <c r="B10" s="186"/>
      <c r="C10" s="186"/>
      <c r="D10" s="186"/>
      <c r="E10" s="186"/>
      <c r="F10" s="186"/>
      <c r="G10" s="186"/>
      <c r="H10" s="186"/>
      <c r="I10" s="230">
        <v>2022</v>
      </c>
      <c r="J10" s="230"/>
      <c r="K10" s="230"/>
      <c r="L10" s="230"/>
      <c r="M10" s="230"/>
      <c r="N10" s="230"/>
      <c r="O10" s="230"/>
      <c r="P10" s="230"/>
      <c r="Q10" s="97"/>
      <c r="R10" s="97"/>
      <c r="S10" s="97"/>
      <c r="T10" s="97"/>
      <c r="U10" s="231" t="s">
        <v>23</v>
      </c>
      <c r="V10" s="187">
        <v>2023</v>
      </c>
      <c r="W10" s="188"/>
      <c r="X10" s="189"/>
      <c r="Y10" s="72"/>
      <c r="Z10" s="72"/>
      <c r="AA10" s="72"/>
      <c r="AB10" s="72"/>
      <c r="AC10" s="72"/>
      <c r="AD10" s="72"/>
      <c r="AE10" s="72"/>
      <c r="AF10" s="72"/>
      <c r="AG10" s="72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s="89" customFormat="1" ht="48.75" customHeight="1">
      <c r="A11" s="98" t="s">
        <v>20</v>
      </c>
      <c r="B11" s="98" t="s">
        <v>25</v>
      </c>
      <c r="C11" s="98" t="s">
        <v>28</v>
      </c>
      <c r="D11" s="98" t="s">
        <v>4</v>
      </c>
      <c r="E11" s="98" t="s">
        <v>5</v>
      </c>
      <c r="F11" s="98" t="s">
        <v>6</v>
      </c>
      <c r="G11" s="98" t="s">
        <v>7</v>
      </c>
      <c r="H11" s="98" t="s">
        <v>8</v>
      </c>
      <c r="I11" s="98" t="s">
        <v>9</v>
      </c>
      <c r="J11" s="98" t="s">
        <v>22</v>
      </c>
      <c r="K11" s="98" t="s">
        <v>10</v>
      </c>
      <c r="L11" s="98" t="s">
        <v>11</v>
      </c>
      <c r="M11" s="98" t="s">
        <v>12</v>
      </c>
      <c r="N11" s="98" t="s">
        <v>13</v>
      </c>
      <c r="O11" s="99" t="s">
        <v>14</v>
      </c>
      <c r="P11" s="99" t="s">
        <v>15</v>
      </c>
      <c r="Q11" s="98" t="s">
        <v>16</v>
      </c>
      <c r="R11" s="98" t="s">
        <v>17</v>
      </c>
      <c r="S11" s="98" t="s">
        <v>18</v>
      </c>
      <c r="T11" s="98" t="s">
        <v>19</v>
      </c>
      <c r="U11" s="231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89" customFormat="1" ht="69.75" customHeight="1">
      <c r="A12" s="223" t="s">
        <v>156</v>
      </c>
      <c r="B12" s="225">
        <v>15431</v>
      </c>
      <c r="C12" s="226" t="s">
        <v>155</v>
      </c>
      <c r="D12" s="229" t="s">
        <v>157</v>
      </c>
      <c r="E12" s="226" t="s">
        <v>158</v>
      </c>
      <c r="F12" s="100" t="s">
        <v>159</v>
      </c>
      <c r="G12" s="101">
        <v>300</v>
      </c>
      <c r="H12" s="101" t="s">
        <v>160</v>
      </c>
      <c r="I12" s="101">
        <v>33</v>
      </c>
      <c r="J12" s="101">
        <v>22</v>
      </c>
      <c r="K12" s="101">
        <v>25</v>
      </c>
      <c r="L12" s="101">
        <v>24</v>
      </c>
      <c r="M12" s="101">
        <v>28</v>
      </c>
      <c r="N12" s="101">
        <v>21</v>
      </c>
      <c r="O12" s="102">
        <v>20</v>
      </c>
      <c r="P12" s="102">
        <v>22</v>
      </c>
      <c r="Q12" s="101"/>
      <c r="R12" s="101"/>
      <c r="S12" s="101"/>
      <c r="T12" s="101"/>
      <c r="U12" s="101">
        <f>SUM(I12:T12)</f>
        <v>195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>
        <f>SUM(AI12:AT12)</f>
        <v>0</v>
      </c>
    </row>
    <row r="13" spans="1:21" s="89" customFormat="1" ht="69.75" customHeight="1">
      <c r="A13" s="224"/>
      <c r="B13" s="225"/>
      <c r="C13" s="227"/>
      <c r="D13" s="229"/>
      <c r="E13" s="227"/>
      <c r="F13" s="103" t="s">
        <v>161</v>
      </c>
      <c r="G13" s="101">
        <v>1200</v>
      </c>
      <c r="H13" s="101" t="s">
        <v>162</v>
      </c>
      <c r="I13" s="101">
        <v>89</v>
      </c>
      <c r="J13" s="101">
        <v>80</v>
      </c>
      <c r="K13" s="101">
        <v>63</v>
      </c>
      <c r="L13" s="101">
        <v>78</v>
      </c>
      <c r="M13" s="101">
        <v>82</v>
      </c>
      <c r="N13" s="104">
        <v>67</v>
      </c>
      <c r="O13" s="102">
        <v>70</v>
      </c>
      <c r="P13" s="102">
        <v>72</v>
      </c>
      <c r="Q13" s="101"/>
      <c r="R13" s="101"/>
      <c r="S13" s="101"/>
      <c r="T13" s="101"/>
      <c r="U13" s="101">
        <f>SUM(I13:T13)</f>
        <v>601</v>
      </c>
    </row>
    <row r="14" spans="1:21" s="89" customFormat="1" ht="99.75" customHeight="1">
      <c r="A14" s="105" t="s">
        <v>163</v>
      </c>
      <c r="B14" s="225"/>
      <c r="C14" s="228"/>
      <c r="D14" s="229"/>
      <c r="E14" s="228" t="s">
        <v>164</v>
      </c>
      <c r="F14" s="103" t="s">
        <v>165</v>
      </c>
      <c r="G14" s="106">
        <v>0.7</v>
      </c>
      <c r="H14" s="101" t="s">
        <v>166</v>
      </c>
      <c r="I14" s="106">
        <v>0.52</v>
      </c>
      <c r="J14" s="106">
        <v>0.5</v>
      </c>
      <c r="K14" s="106">
        <v>0.54</v>
      </c>
      <c r="L14" s="106">
        <v>0.6</v>
      </c>
      <c r="M14" s="106">
        <v>0.5</v>
      </c>
      <c r="N14" s="106">
        <v>0.74</v>
      </c>
      <c r="O14" s="107">
        <v>0.65</v>
      </c>
      <c r="P14" s="107">
        <v>0.75</v>
      </c>
      <c r="Q14" s="106"/>
      <c r="R14" s="106"/>
      <c r="S14" s="106"/>
      <c r="T14" s="106"/>
      <c r="U14" s="106">
        <f>AVERAGE(I14:T14)</f>
        <v>0.6000000000000001</v>
      </c>
    </row>
    <row r="15" spans="1:21" s="89" customFormat="1" ht="90">
      <c r="A15" s="105" t="s">
        <v>167</v>
      </c>
      <c r="B15" s="108">
        <v>15435</v>
      </c>
      <c r="C15" s="109" t="s">
        <v>155</v>
      </c>
      <c r="D15" s="109" t="s">
        <v>168</v>
      </c>
      <c r="E15" s="109" t="s">
        <v>169</v>
      </c>
      <c r="F15" s="103" t="s">
        <v>170</v>
      </c>
      <c r="G15" s="106">
        <v>0.5</v>
      </c>
      <c r="H15" s="101" t="s">
        <v>166</v>
      </c>
      <c r="I15" s="106">
        <v>0.34</v>
      </c>
      <c r="J15" s="106">
        <v>0.35</v>
      </c>
      <c r="K15" s="106">
        <v>0.33</v>
      </c>
      <c r="L15" s="106">
        <v>0.32</v>
      </c>
      <c r="M15" s="106">
        <v>0.3</v>
      </c>
      <c r="N15" s="106">
        <v>0.25</v>
      </c>
      <c r="O15" s="107">
        <v>0.3</v>
      </c>
      <c r="P15" s="107">
        <v>0.3</v>
      </c>
      <c r="Q15" s="104"/>
      <c r="R15" s="104"/>
      <c r="S15" s="104"/>
      <c r="T15" s="104"/>
      <c r="U15" s="106">
        <f>AVERAGE(I15:T15)</f>
        <v>0.31124999999999997</v>
      </c>
    </row>
    <row r="18" ht="15">
      <c r="L18" s="110"/>
    </row>
    <row r="19" ht="15">
      <c r="L19" s="110"/>
    </row>
    <row r="20" ht="15">
      <c r="L20" s="110"/>
    </row>
    <row r="21" ht="15">
      <c r="L21" s="110"/>
    </row>
    <row r="22" ht="15">
      <c r="L22" s="110"/>
    </row>
    <row r="23" ht="15">
      <c r="L23" s="110"/>
    </row>
  </sheetData>
  <sheetProtection/>
  <mergeCells count="18">
    <mergeCell ref="AU10:AU11"/>
    <mergeCell ref="A12:A13"/>
    <mergeCell ref="B12:B14"/>
    <mergeCell ref="C12:C14"/>
    <mergeCell ref="D12:D14"/>
    <mergeCell ref="E12:E14"/>
    <mergeCell ref="A10:H10"/>
    <mergeCell ref="I10:P10"/>
    <mergeCell ref="U10:U11"/>
    <mergeCell ref="V10:X10"/>
    <mergeCell ref="AH10:AH11"/>
    <mergeCell ref="AI10:AT10"/>
    <mergeCell ref="A1:U1"/>
    <mergeCell ref="A2:U2"/>
    <mergeCell ref="A3: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8"/>
  <sheetViews>
    <sheetView zoomScale="60" zoomScaleNormal="60" zoomScalePageLayoutView="0" workbookViewId="0" topLeftCell="F6">
      <selection activeCell="O12" sqref="O12:P18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18.281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28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28"/>
    </row>
    <row r="4" spans="1:48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44</v>
      </c>
      <c r="C8" s="199"/>
      <c r="D8" s="200"/>
      <c r="E8" s="18" t="s">
        <v>44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27"/>
      <c r="Z10" s="27"/>
      <c r="AA10" s="27"/>
      <c r="AB10" s="27"/>
      <c r="AC10" s="27"/>
      <c r="AD10" s="27"/>
      <c r="AE10" s="27"/>
      <c r="AF10" s="27"/>
      <c r="AG10" s="27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100.5" customHeight="1">
      <c r="A12" s="183" t="s">
        <v>45</v>
      </c>
      <c r="B12" s="184">
        <v>15569</v>
      </c>
      <c r="C12" s="185" t="s">
        <v>44</v>
      </c>
      <c r="D12" s="185" t="s">
        <v>46</v>
      </c>
      <c r="E12" s="185" t="s">
        <v>47</v>
      </c>
      <c r="F12" s="37" t="s">
        <v>48</v>
      </c>
      <c r="G12" s="38">
        <v>1</v>
      </c>
      <c r="H12" s="39" t="s">
        <v>49</v>
      </c>
      <c r="I12" s="38">
        <v>1</v>
      </c>
      <c r="J12" s="38">
        <v>1</v>
      </c>
      <c r="K12" s="38">
        <v>1</v>
      </c>
      <c r="L12" s="38">
        <v>0.75</v>
      </c>
      <c r="M12" s="38">
        <v>0.625</v>
      </c>
      <c r="N12" s="38">
        <v>1</v>
      </c>
      <c r="O12" s="41">
        <v>1</v>
      </c>
      <c r="P12" s="41">
        <v>1</v>
      </c>
      <c r="Q12" s="8"/>
      <c r="R12" s="8"/>
      <c r="S12" s="8"/>
      <c r="T12" s="8"/>
      <c r="U12" s="8">
        <f>SUM(I12:T12)</f>
        <v>7.375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>
        <f>SUM(AI12:AT12)</f>
        <v>0</v>
      </c>
    </row>
    <row r="13" spans="1:46" ht="55.5" customHeight="1">
      <c r="A13" s="183"/>
      <c r="B13" s="184"/>
      <c r="C13" s="185"/>
      <c r="D13" s="185"/>
      <c r="E13" s="185"/>
      <c r="F13" s="37" t="s">
        <v>50</v>
      </c>
      <c r="G13" s="38">
        <v>0.7</v>
      </c>
      <c r="H13" s="39" t="s">
        <v>30</v>
      </c>
      <c r="I13" s="38">
        <v>0.67</v>
      </c>
      <c r="J13" s="38">
        <v>0.82</v>
      </c>
      <c r="K13" s="38">
        <v>0.67</v>
      </c>
      <c r="L13" s="38">
        <v>0.71</v>
      </c>
      <c r="M13" s="38">
        <v>0.53</v>
      </c>
      <c r="N13" s="38">
        <v>0.74</v>
      </c>
      <c r="O13" s="41">
        <v>0.7</v>
      </c>
      <c r="P13" s="41">
        <v>0.69</v>
      </c>
      <c r="Q13" s="8"/>
      <c r="R13" s="8"/>
      <c r="S13" s="8"/>
      <c r="T13" s="8"/>
      <c r="U13" s="8">
        <f aca="true" t="shared" si="0" ref="U13:U18">SUM(I13:T13)</f>
        <v>5.530000000000001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 aca="true" t="shared" si="1" ref="AH13:AH18">SUM(V13:AG13)</f>
        <v>0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70.5" customHeight="1">
      <c r="A14" s="183" t="s">
        <v>45</v>
      </c>
      <c r="B14" s="242">
        <v>15605</v>
      </c>
      <c r="C14" s="185" t="s">
        <v>44</v>
      </c>
      <c r="D14" s="243" t="s">
        <v>51</v>
      </c>
      <c r="E14" s="243" t="s">
        <v>52</v>
      </c>
      <c r="F14" s="39" t="s">
        <v>53</v>
      </c>
      <c r="G14" s="38">
        <v>0.97</v>
      </c>
      <c r="H14" s="39" t="s">
        <v>30</v>
      </c>
      <c r="I14" s="38">
        <v>0.83</v>
      </c>
      <c r="J14" s="38">
        <v>0.93</v>
      </c>
      <c r="K14" s="38">
        <v>0.95</v>
      </c>
      <c r="L14" s="38">
        <v>0.9148</v>
      </c>
      <c r="M14" s="38">
        <v>0.68</v>
      </c>
      <c r="N14" s="38">
        <v>0.86</v>
      </c>
      <c r="O14" s="41">
        <v>0.9</v>
      </c>
      <c r="P14" s="41">
        <v>0.86</v>
      </c>
      <c r="Q14" s="8"/>
      <c r="R14" s="8"/>
      <c r="S14" s="8"/>
      <c r="T14" s="8"/>
      <c r="U14" s="8">
        <f t="shared" si="0"/>
        <v>6.924800000000001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 t="shared" si="1"/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70.5" customHeight="1">
      <c r="A15" s="183"/>
      <c r="B15" s="242"/>
      <c r="C15" s="185"/>
      <c r="D15" s="244"/>
      <c r="E15" s="244"/>
      <c r="F15" s="39" t="s">
        <v>54</v>
      </c>
      <c r="G15" s="39">
        <v>11000</v>
      </c>
      <c r="H15" s="39" t="s">
        <v>55</v>
      </c>
      <c r="I15" s="25">
        <v>359</v>
      </c>
      <c r="J15" s="25">
        <v>1070</v>
      </c>
      <c r="K15" s="25">
        <v>899</v>
      </c>
      <c r="L15" s="8">
        <v>1132</v>
      </c>
      <c r="M15" s="8">
        <v>357</v>
      </c>
      <c r="N15" s="8">
        <v>856</v>
      </c>
      <c r="O15" s="30">
        <v>1030</v>
      </c>
      <c r="P15" s="30">
        <v>1030</v>
      </c>
      <c r="Q15" s="8"/>
      <c r="R15" s="8"/>
      <c r="S15" s="8"/>
      <c r="T15" s="8"/>
      <c r="U15" s="8">
        <f t="shared" si="0"/>
        <v>6733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 t="shared" si="1"/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64.5" customHeight="1">
      <c r="A16" s="201"/>
      <c r="B16" s="243"/>
      <c r="C16" s="206"/>
      <c r="D16" s="244"/>
      <c r="E16" s="244"/>
      <c r="F16" s="39" t="s">
        <v>56</v>
      </c>
      <c r="G16" s="39">
        <v>300</v>
      </c>
      <c r="H16" s="39" t="s">
        <v>55</v>
      </c>
      <c r="I16" s="25">
        <v>12</v>
      </c>
      <c r="J16" s="25">
        <v>7</v>
      </c>
      <c r="K16" s="25">
        <v>20</v>
      </c>
      <c r="L16" s="25">
        <v>8</v>
      </c>
      <c r="M16" s="25">
        <v>3</v>
      </c>
      <c r="N16" s="25">
        <v>7</v>
      </c>
      <c r="O16" s="30">
        <v>8</v>
      </c>
      <c r="P16" s="30">
        <v>6</v>
      </c>
      <c r="Q16" s="8"/>
      <c r="R16" s="8"/>
      <c r="S16" s="8"/>
      <c r="T16" s="8"/>
      <c r="U16" s="8">
        <f t="shared" si="0"/>
        <v>71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 t="shared" si="1"/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80.25" customHeight="1">
      <c r="A17" s="242" t="s">
        <v>45</v>
      </c>
      <c r="B17" s="243">
        <v>15654</v>
      </c>
      <c r="C17" s="243" t="s">
        <v>44</v>
      </c>
      <c r="D17" s="243" t="s">
        <v>57</v>
      </c>
      <c r="E17" s="246" t="s">
        <v>58</v>
      </c>
      <c r="F17" s="39" t="s">
        <v>59</v>
      </c>
      <c r="G17" s="38">
        <v>0.8</v>
      </c>
      <c r="H17" s="39" t="s">
        <v>30</v>
      </c>
      <c r="I17" s="38">
        <v>0.81</v>
      </c>
      <c r="J17" s="38">
        <v>0.61</v>
      </c>
      <c r="K17" s="38">
        <v>0.7</v>
      </c>
      <c r="L17" s="38">
        <v>0.63</v>
      </c>
      <c r="M17" s="38">
        <v>0.79</v>
      </c>
      <c r="N17" s="38">
        <v>0.63</v>
      </c>
      <c r="O17" s="41">
        <v>0.7</v>
      </c>
      <c r="P17" s="41">
        <v>0.75</v>
      </c>
      <c r="Q17" s="8"/>
      <c r="R17" s="8"/>
      <c r="S17" s="8"/>
      <c r="T17" s="8"/>
      <c r="U17" s="8">
        <f t="shared" si="0"/>
        <v>5.62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 t="shared" si="1"/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55.5" customHeight="1">
      <c r="A18" s="242"/>
      <c r="B18" s="245"/>
      <c r="C18" s="245"/>
      <c r="D18" s="245"/>
      <c r="E18" s="247"/>
      <c r="F18" s="39" t="s">
        <v>60</v>
      </c>
      <c r="G18" s="39">
        <v>1300</v>
      </c>
      <c r="H18" s="39" t="s">
        <v>55</v>
      </c>
      <c r="I18" s="25">
        <v>221</v>
      </c>
      <c r="J18" s="25">
        <v>152</v>
      </c>
      <c r="K18" s="25">
        <v>283</v>
      </c>
      <c r="L18" s="25">
        <v>169</v>
      </c>
      <c r="M18" s="25">
        <v>239</v>
      </c>
      <c r="N18" s="25">
        <v>141</v>
      </c>
      <c r="O18" s="29">
        <v>143</v>
      </c>
      <c r="P18" s="29">
        <v>160</v>
      </c>
      <c r="Q18" s="8"/>
      <c r="R18" s="8"/>
      <c r="S18" s="8"/>
      <c r="T18" s="8"/>
      <c r="U18" s="8">
        <f t="shared" si="0"/>
        <v>1508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f t="shared" si="1"/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</sheetData>
  <sheetProtection/>
  <mergeCells count="28">
    <mergeCell ref="A17:A18"/>
    <mergeCell ref="B17:B18"/>
    <mergeCell ref="C17:C18"/>
    <mergeCell ref="D17:D18"/>
    <mergeCell ref="E17:E18"/>
    <mergeCell ref="U10:U11"/>
    <mergeCell ref="E12:E13"/>
    <mergeCell ref="A10:H10"/>
    <mergeCell ref="V10:X10"/>
    <mergeCell ref="A14:A16"/>
    <mergeCell ref="B14:B16"/>
    <mergeCell ref="C14:C16"/>
    <mergeCell ref="D14:D16"/>
    <mergeCell ref="E14:E16"/>
    <mergeCell ref="A12:A13"/>
    <mergeCell ref="B12:B13"/>
    <mergeCell ref="C12:C13"/>
    <mergeCell ref="D12:D13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2"/>
  <sheetViews>
    <sheetView zoomScale="60" zoomScaleNormal="60" zoomScalePageLayoutView="0" workbookViewId="0" topLeftCell="H1">
      <selection activeCell="I15" sqref="I15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20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31</v>
      </c>
      <c r="C8" s="199"/>
      <c r="D8" s="200"/>
      <c r="E8" s="18" t="s">
        <v>32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21"/>
      <c r="Z10" s="21"/>
      <c r="AA10" s="21"/>
      <c r="AB10" s="21"/>
      <c r="AC10" s="21"/>
      <c r="AD10" s="21"/>
      <c r="AE10" s="21"/>
      <c r="AF10" s="21"/>
      <c r="AG10" s="21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17" t="s">
        <v>11</v>
      </c>
      <c r="M11" s="17" t="s">
        <v>12</v>
      </c>
      <c r="N11" s="17" t="s">
        <v>13</v>
      </c>
      <c r="O11" s="66" t="s">
        <v>14</v>
      </c>
      <c r="P11" s="66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231.75" customHeight="1">
      <c r="A12" s="24" t="s">
        <v>43</v>
      </c>
      <c r="B12" s="22">
        <v>15561</v>
      </c>
      <c r="C12" s="23" t="s">
        <v>32</v>
      </c>
      <c r="D12" s="23" t="s">
        <v>33</v>
      </c>
      <c r="E12" s="23" t="s">
        <v>34</v>
      </c>
      <c r="F12" s="23" t="s">
        <v>33</v>
      </c>
      <c r="G12" s="23">
        <v>100</v>
      </c>
      <c r="H12" s="23" t="s">
        <v>35</v>
      </c>
      <c r="I12" s="23">
        <v>5812</v>
      </c>
      <c r="J12" s="23">
        <v>5322</v>
      </c>
      <c r="K12" s="23">
        <v>6333</v>
      </c>
      <c r="L12" s="23">
        <v>5397</v>
      </c>
      <c r="M12" s="23">
        <v>5954</v>
      </c>
      <c r="N12" s="23">
        <v>6751</v>
      </c>
      <c r="O12" s="30">
        <v>9017</v>
      </c>
      <c r="P12" s="30">
        <v>9035</v>
      </c>
      <c r="Q12" s="8"/>
      <c r="R12" s="8"/>
      <c r="S12" s="8"/>
      <c r="T12" s="8"/>
      <c r="U12" s="8">
        <f>SUM(I12:T12)</f>
        <v>53621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>
        <f>SUM(AI12:AT12)</f>
        <v>0</v>
      </c>
    </row>
    <row r="15" ht="21.75" customHeight="1"/>
  </sheetData>
  <sheetProtection/>
  <mergeCells count="13"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V10:X10"/>
    <mergeCell ref="AH10:AH11"/>
    <mergeCell ref="AI10:AT10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3"/>
  <sheetViews>
    <sheetView zoomScale="60" zoomScaleNormal="60" zoomScalePageLayoutView="0" workbookViewId="0" topLeftCell="F1">
      <selection activeCell="N23" sqref="N23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20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36</v>
      </c>
      <c r="C8" s="199"/>
      <c r="D8" s="200"/>
      <c r="E8" s="11" t="s">
        <v>37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21"/>
      <c r="Z10" s="21"/>
      <c r="AA10" s="21"/>
      <c r="AB10" s="21"/>
      <c r="AC10" s="21"/>
      <c r="AD10" s="21"/>
      <c r="AE10" s="21"/>
      <c r="AF10" s="21"/>
      <c r="AG10" s="21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106.5" customHeight="1">
      <c r="A12" s="19" t="s">
        <v>38</v>
      </c>
      <c r="B12" s="184">
        <v>15370</v>
      </c>
      <c r="C12" s="185" t="s">
        <v>37</v>
      </c>
      <c r="D12" s="185" t="s">
        <v>39</v>
      </c>
      <c r="E12" s="185" t="s">
        <v>40</v>
      </c>
      <c r="F12" s="185" t="s">
        <v>41</v>
      </c>
      <c r="G12" s="250">
        <v>12000</v>
      </c>
      <c r="H12" s="185" t="s">
        <v>30</v>
      </c>
      <c r="I12" s="185">
        <v>364</v>
      </c>
      <c r="J12" s="185">
        <v>486</v>
      </c>
      <c r="K12" s="185">
        <v>425</v>
      </c>
      <c r="L12" s="185">
        <v>242</v>
      </c>
      <c r="M12" s="185">
        <v>419</v>
      </c>
      <c r="N12" s="185">
        <v>529</v>
      </c>
      <c r="O12" s="249">
        <v>450</v>
      </c>
      <c r="P12" s="249">
        <v>400</v>
      </c>
      <c r="Q12" s="248"/>
      <c r="R12" s="248"/>
      <c r="S12" s="248"/>
      <c r="T12" s="248"/>
      <c r="U12" s="248">
        <f>SUM(I12:T12)</f>
        <v>3315</v>
      </c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>
        <f>SUM(V12:AG12)</f>
        <v>0</v>
      </c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>
        <f>SUM(AI12:AT12)</f>
        <v>0</v>
      </c>
    </row>
    <row r="13" spans="1:47" ht="145.5" customHeight="1">
      <c r="A13" s="19" t="s">
        <v>42</v>
      </c>
      <c r="B13" s="184"/>
      <c r="C13" s="185"/>
      <c r="D13" s="185"/>
      <c r="E13" s="185"/>
      <c r="F13" s="185"/>
      <c r="G13" s="250"/>
      <c r="H13" s="185"/>
      <c r="I13" s="185"/>
      <c r="J13" s="185"/>
      <c r="K13" s="185"/>
      <c r="L13" s="185"/>
      <c r="M13" s="185"/>
      <c r="N13" s="185"/>
      <c r="O13" s="249"/>
      <c r="P13" s="249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</row>
    <row r="15" ht="21.75" customHeight="1"/>
  </sheetData>
  <sheetProtection/>
  <mergeCells count="59">
    <mergeCell ref="A1:AU1"/>
    <mergeCell ref="A2:AU2"/>
    <mergeCell ref="A3:AU3"/>
    <mergeCell ref="A6:E6"/>
    <mergeCell ref="B7:D7"/>
    <mergeCell ref="B8:D8"/>
    <mergeCell ref="A10:H10"/>
    <mergeCell ref="I10:T10"/>
    <mergeCell ref="U10:U11"/>
    <mergeCell ref="V10:X10"/>
    <mergeCell ref="AH10:AH11"/>
    <mergeCell ref="AI10:AT10"/>
    <mergeCell ref="AU10:AU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U12:AU13"/>
    <mergeCell ref="AO12:AO13"/>
    <mergeCell ref="AP12:AP13"/>
    <mergeCell ref="AQ12:AQ13"/>
    <mergeCell ref="AR12:AR13"/>
    <mergeCell ref="AS12:AS13"/>
    <mergeCell ref="AT12:AT1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2"/>
  <sheetViews>
    <sheetView zoomScale="60" zoomScaleNormal="60" zoomScalePageLayoutView="0" workbookViewId="0" topLeftCell="E1">
      <selection activeCell="F17" sqref="F17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3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3"/>
    </row>
    <row r="4" spans="1:4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/>
      <c r="C8" s="199"/>
      <c r="D8" s="200"/>
      <c r="E8" s="11"/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12"/>
      <c r="Z10" s="12"/>
      <c r="AA10" s="12"/>
      <c r="AB10" s="12"/>
      <c r="AC10" s="12"/>
      <c r="AD10" s="12"/>
      <c r="AE10" s="12"/>
      <c r="AF10" s="12"/>
      <c r="AG10" s="12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100.5" customHeight="1">
      <c r="A12" s="16"/>
      <c r="B12" s="14"/>
      <c r="C12" s="15"/>
      <c r="D12" s="15"/>
      <c r="E12" s="15"/>
      <c r="F12" s="15"/>
      <c r="G12" s="10"/>
      <c r="H12" s="15"/>
      <c r="I12" s="15"/>
      <c r="J12" s="15"/>
      <c r="K12" s="15"/>
      <c r="L12" s="15"/>
      <c r="M12" s="15"/>
      <c r="N12" s="15"/>
      <c r="O12" s="8"/>
      <c r="P12" s="8"/>
      <c r="Q12" s="8"/>
      <c r="R12" s="8"/>
      <c r="S12" s="8"/>
      <c r="T12" s="8"/>
      <c r="U12" s="8">
        <f>SUM(I12:T12)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>
        <f>SUM(AI12:AT12)</f>
        <v>0</v>
      </c>
    </row>
    <row r="15" ht="21.75" customHeight="1"/>
  </sheetData>
  <sheetProtection/>
  <mergeCells count="13">
    <mergeCell ref="A1:AU1"/>
    <mergeCell ref="A2:AU2"/>
    <mergeCell ref="A3:AU3"/>
    <mergeCell ref="A6:E6"/>
    <mergeCell ref="B7:D7"/>
    <mergeCell ref="B8:D8"/>
    <mergeCell ref="AH10:AH11"/>
    <mergeCell ref="U10:U11"/>
    <mergeCell ref="AI10:AT10"/>
    <mergeCell ref="I10:T10"/>
    <mergeCell ref="A10:H10"/>
    <mergeCell ref="AU10:AU11"/>
    <mergeCell ref="V10:X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22"/>
  <sheetViews>
    <sheetView zoomScale="70" zoomScaleNormal="70" zoomScalePageLayoutView="0" workbookViewId="0" topLeftCell="F1">
      <selection activeCell="P16" sqref="P16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64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64"/>
    </row>
    <row r="4" spans="1:48" ht="15.7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233</v>
      </c>
      <c r="C8" s="199"/>
      <c r="D8" s="200"/>
      <c r="E8" s="11" t="s">
        <v>234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165"/>
      <c r="Z10" s="165"/>
      <c r="AA10" s="165"/>
      <c r="AB10" s="165"/>
      <c r="AC10" s="165"/>
      <c r="AD10" s="165"/>
      <c r="AE10" s="165"/>
      <c r="AF10" s="165"/>
      <c r="AG10" s="165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31.5">
      <c r="A12" s="201" t="s">
        <v>235</v>
      </c>
      <c r="B12" s="203">
        <v>15644</v>
      </c>
      <c r="C12" s="206" t="s">
        <v>234</v>
      </c>
      <c r="D12" s="206" t="s">
        <v>234</v>
      </c>
      <c r="E12" s="206" t="s">
        <v>236</v>
      </c>
      <c r="F12" s="167" t="s">
        <v>237</v>
      </c>
      <c r="G12" s="174">
        <v>0.85</v>
      </c>
      <c r="H12" s="166" t="s">
        <v>238</v>
      </c>
      <c r="I12" s="166">
        <v>85</v>
      </c>
      <c r="J12" s="166">
        <v>89</v>
      </c>
      <c r="K12" s="166">
        <v>99</v>
      </c>
      <c r="L12" s="166">
        <v>94</v>
      </c>
      <c r="M12" s="166">
        <v>96</v>
      </c>
      <c r="N12" s="166">
        <v>96</v>
      </c>
      <c r="O12" s="168">
        <v>85</v>
      </c>
      <c r="P12" s="168">
        <v>85</v>
      </c>
      <c r="Q12" s="8"/>
      <c r="R12" s="8"/>
      <c r="S12" s="8"/>
      <c r="T12" s="8"/>
      <c r="U12" s="8">
        <f>SUM(L12:T12)</f>
        <v>456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>
        <f>SUM(AI12:AT12)</f>
        <v>0</v>
      </c>
    </row>
    <row r="13" spans="1:47" s="9" customFormat="1" ht="101.25" customHeight="1">
      <c r="A13" s="202"/>
      <c r="B13" s="204"/>
      <c r="C13" s="207"/>
      <c r="D13" s="207"/>
      <c r="E13" s="207"/>
      <c r="F13" s="167" t="s">
        <v>239</v>
      </c>
      <c r="G13" s="174">
        <v>0.85</v>
      </c>
      <c r="H13" s="166" t="s">
        <v>240</v>
      </c>
      <c r="I13" s="166">
        <v>96.4</v>
      </c>
      <c r="J13" s="166">
        <v>96.4</v>
      </c>
      <c r="K13" s="166">
        <v>100</v>
      </c>
      <c r="L13" s="166">
        <v>97.1</v>
      </c>
      <c r="M13" s="166">
        <v>96.8</v>
      </c>
      <c r="N13" s="166">
        <v>100</v>
      </c>
      <c r="O13" s="168">
        <v>85</v>
      </c>
      <c r="P13" s="168">
        <v>85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</row>
    <row r="14" spans="1:47" s="9" customFormat="1" ht="31.5">
      <c r="A14" s="201" t="s">
        <v>241</v>
      </c>
      <c r="B14" s="204"/>
      <c r="C14" s="207"/>
      <c r="D14" s="207"/>
      <c r="E14" s="207"/>
      <c r="F14" s="167" t="s">
        <v>242</v>
      </c>
      <c r="G14" s="174">
        <v>0.85</v>
      </c>
      <c r="H14" s="166" t="s">
        <v>240</v>
      </c>
      <c r="I14" s="166">
        <v>97.7</v>
      </c>
      <c r="J14" s="166">
        <v>97.7</v>
      </c>
      <c r="K14" s="166">
        <v>100</v>
      </c>
      <c r="L14" s="166">
        <v>97.7</v>
      </c>
      <c r="M14" s="166">
        <v>97.7</v>
      </c>
      <c r="N14" s="166">
        <v>97.7</v>
      </c>
      <c r="O14" s="168">
        <v>97.7</v>
      </c>
      <c r="P14" s="168">
        <v>97.7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</row>
    <row r="15" spans="1:47" s="9" customFormat="1" ht="31.5">
      <c r="A15" s="209"/>
      <c r="B15" s="204"/>
      <c r="C15" s="207"/>
      <c r="D15" s="207"/>
      <c r="E15" s="207"/>
      <c r="F15" s="167" t="s">
        <v>243</v>
      </c>
      <c r="G15" s="166">
        <v>400</v>
      </c>
      <c r="H15" s="166" t="s">
        <v>240</v>
      </c>
      <c r="I15" s="166">
        <v>64</v>
      </c>
      <c r="J15" s="166">
        <v>66</v>
      </c>
      <c r="K15" s="166">
        <v>53</v>
      </c>
      <c r="L15" s="166">
        <v>54</v>
      </c>
      <c r="M15" s="166">
        <v>83</v>
      </c>
      <c r="N15" s="166">
        <v>76</v>
      </c>
      <c r="O15" s="168">
        <v>66</v>
      </c>
      <c r="P15" s="168">
        <v>66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</row>
    <row r="16" spans="1:47" s="9" customFormat="1" ht="35.25" customHeight="1">
      <c r="A16" s="202"/>
      <c r="B16" s="205"/>
      <c r="C16" s="208"/>
      <c r="D16" s="208"/>
      <c r="E16" s="208"/>
      <c r="F16" s="167" t="s">
        <v>244</v>
      </c>
      <c r="G16" s="9">
        <v>2400</v>
      </c>
      <c r="H16" s="166" t="s">
        <v>240</v>
      </c>
      <c r="I16" s="166">
        <v>98</v>
      </c>
      <c r="J16" s="166">
        <v>98</v>
      </c>
      <c r="K16" s="166">
        <v>42</v>
      </c>
      <c r="L16" s="166">
        <v>64</v>
      </c>
      <c r="M16" s="166">
        <v>95</v>
      </c>
      <c r="N16" s="166">
        <v>102</v>
      </c>
      <c r="O16" s="168">
        <v>84</v>
      </c>
      <c r="P16" s="168">
        <v>84</v>
      </c>
      <c r="Q16" s="8"/>
      <c r="R16" s="8"/>
      <c r="S16" s="8"/>
      <c r="T16" s="8"/>
      <c r="U16" s="8">
        <f>SUM(L16:T16)</f>
        <v>429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>SUM(V16:AG16)</f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>
        <f>SUM(AI16:AT16)</f>
        <v>0</v>
      </c>
    </row>
    <row r="17" spans="1:47" s="9" customFormat="1" ht="31.5">
      <c r="A17" s="201" t="s">
        <v>235</v>
      </c>
      <c r="B17" s="203">
        <v>15669</v>
      </c>
      <c r="C17" s="206" t="s">
        <v>234</v>
      </c>
      <c r="D17" s="206" t="s">
        <v>245</v>
      </c>
      <c r="E17" s="206" t="s">
        <v>246</v>
      </c>
      <c r="F17" s="166" t="s">
        <v>237</v>
      </c>
      <c r="G17" s="174">
        <v>0.85</v>
      </c>
      <c r="H17" s="166" t="s">
        <v>238</v>
      </c>
      <c r="I17" s="166">
        <v>97</v>
      </c>
      <c r="J17" s="166">
        <v>97</v>
      </c>
      <c r="K17" s="166">
        <v>88</v>
      </c>
      <c r="L17" s="166">
        <v>90.7</v>
      </c>
      <c r="M17" s="166">
        <v>94</v>
      </c>
      <c r="N17" s="166">
        <v>94</v>
      </c>
      <c r="O17" s="168">
        <v>85</v>
      </c>
      <c r="P17" s="168">
        <v>85</v>
      </c>
      <c r="Q17" s="8"/>
      <c r="R17" s="8"/>
      <c r="S17" s="8"/>
      <c r="T17" s="8"/>
      <c r="U17" s="8">
        <f>SUM(L17:T17)</f>
        <v>448.7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>SUM(V17:AG17)</f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>
        <f>SUM(AI17:AT17)</f>
        <v>0</v>
      </c>
    </row>
    <row r="18" spans="1:47" s="9" customFormat="1" ht="31.5">
      <c r="A18" s="209"/>
      <c r="B18" s="204"/>
      <c r="C18" s="207"/>
      <c r="D18" s="207"/>
      <c r="E18" s="207"/>
      <c r="F18" s="166" t="s">
        <v>247</v>
      </c>
      <c r="G18" s="174">
        <v>0.85</v>
      </c>
      <c r="H18" s="166" t="s">
        <v>134</v>
      </c>
      <c r="I18" s="166">
        <v>100</v>
      </c>
      <c r="J18" s="166">
        <v>100</v>
      </c>
      <c r="K18" s="166">
        <v>100</v>
      </c>
      <c r="L18" s="166">
        <v>100</v>
      </c>
      <c r="M18" s="166">
        <v>100</v>
      </c>
      <c r="N18" s="166">
        <v>100</v>
      </c>
      <c r="O18" s="168">
        <v>100</v>
      </c>
      <c r="P18" s="168">
        <v>100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</row>
    <row r="19" spans="1:47" s="9" customFormat="1" ht="78.75" customHeight="1">
      <c r="A19" s="202"/>
      <c r="B19" s="204"/>
      <c r="C19" s="207"/>
      <c r="D19" s="207"/>
      <c r="E19" s="207"/>
      <c r="F19" s="166" t="s">
        <v>248</v>
      </c>
      <c r="G19" s="174">
        <v>0.85</v>
      </c>
      <c r="H19" s="166" t="s">
        <v>249</v>
      </c>
      <c r="I19" s="166">
        <v>100</v>
      </c>
      <c r="J19" s="166">
        <v>100</v>
      </c>
      <c r="K19" s="166">
        <v>100</v>
      </c>
      <c r="L19" s="166">
        <v>100</v>
      </c>
      <c r="M19" s="166">
        <v>100</v>
      </c>
      <c r="N19" s="166">
        <v>100</v>
      </c>
      <c r="O19" s="168">
        <v>100</v>
      </c>
      <c r="P19" s="168">
        <v>100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</row>
    <row r="20" spans="1:47" s="9" customFormat="1" ht="31.5">
      <c r="A20" s="201" t="s">
        <v>241</v>
      </c>
      <c r="B20" s="204"/>
      <c r="C20" s="207"/>
      <c r="D20" s="207"/>
      <c r="E20" s="207"/>
      <c r="F20" s="166" t="s">
        <v>250</v>
      </c>
      <c r="G20" s="166">
        <v>18</v>
      </c>
      <c r="H20" s="166" t="s">
        <v>251</v>
      </c>
      <c r="I20" s="166">
        <v>0</v>
      </c>
      <c r="J20" s="166">
        <v>1</v>
      </c>
      <c r="K20" s="166">
        <v>4</v>
      </c>
      <c r="L20" s="166">
        <v>8</v>
      </c>
      <c r="M20" s="166">
        <v>7</v>
      </c>
      <c r="N20" s="166">
        <v>9</v>
      </c>
      <c r="O20" s="168">
        <v>2</v>
      </c>
      <c r="P20" s="168">
        <v>2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</row>
    <row r="21" spans="1:47" s="9" customFormat="1" ht="31.5">
      <c r="A21" s="209"/>
      <c r="B21" s="204"/>
      <c r="C21" s="207"/>
      <c r="D21" s="207"/>
      <c r="E21" s="207"/>
      <c r="F21" s="166" t="s">
        <v>252</v>
      </c>
      <c r="G21" s="166">
        <v>150</v>
      </c>
      <c r="H21" s="166" t="s">
        <v>253</v>
      </c>
      <c r="I21" s="166">
        <v>15</v>
      </c>
      <c r="J21" s="166">
        <v>10</v>
      </c>
      <c r="K21" s="166">
        <v>15</v>
      </c>
      <c r="L21" s="166">
        <v>15</v>
      </c>
      <c r="M21" s="166">
        <v>9</v>
      </c>
      <c r="N21" s="166">
        <v>20</v>
      </c>
      <c r="O21" s="168">
        <v>14</v>
      </c>
      <c r="P21" s="168">
        <v>14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</row>
    <row r="22" spans="1:47" s="9" customFormat="1" ht="55.5" customHeight="1">
      <c r="A22" s="202"/>
      <c r="B22" s="205"/>
      <c r="C22" s="208"/>
      <c r="D22" s="208"/>
      <c r="E22" s="208"/>
      <c r="F22" s="166" t="s">
        <v>254</v>
      </c>
      <c r="G22" s="166">
        <v>3000</v>
      </c>
      <c r="H22" s="166" t="s">
        <v>255</v>
      </c>
      <c r="I22" s="166">
        <v>265</v>
      </c>
      <c r="J22" s="166">
        <v>280</v>
      </c>
      <c r="K22" s="166">
        <v>547</v>
      </c>
      <c r="L22" s="166">
        <v>1232</v>
      </c>
      <c r="M22" s="166">
        <v>774</v>
      </c>
      <c r="N22" s="166">
        <v>989</v>
      </c>
      <c r="O22" s="168">
        <v>680</v>
      </c>
      <c r="P22" s="168">
        <v>680</v>
      </c>
      <c r="Q22" s="8"/>
      <c r="R22" s="8"/>
      <c r="S22" s="8"/>
      <c r="T22" s="8"/>
      <c r="U22" s="8">
        <f>SUM(I22:T22)</f>
        <v>5447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f>SUM(V22:AG22)</f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>
        <f>SUM(AI22:AT22)</f>
        <v>0</v>
      </c>
    </row>
  </sheetData>
  <sheetProtection/>
  <mergeCells count="25">
    <mergeCell ref="A10:H10"/>
    <mergeCell ref="I10:T10"/>
    <mergeCell ref="U10:U11"/>
    <mergeCell ref="A17:A19"/>
    <mergeCell ref="B17:B22"/>
    <mergeCell ref="C17:C22"/>
    <mergeCell ref="D17:D22"/>
    <mergeCell ref="E17:E22"/>
    <mergeCell ref="A20:A22"/>
    <mergeCell ref="A12:A13"/>
    <mergeCell ref="B12:B16"/>
    <mergeCell ref="C12:C16"/>
    <mergeCell ref="D12:D16"/>
    <mergeCell ref="E12:E16"/>
    <mergeCell ref="A14:A16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26"/>
  <sheetViews>
    <sheetView zoomScale="55" zoomScaleNormal="55" workbookViewId="0" topLeftCell="F9">
      <selection activeCell="O36" sqref="O36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7.574218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20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20"/>
    </row>
    <row r="4" spans="1:48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179</v>
      </c>
      <c r="C8" s="199"/>
      <c r="D8" s="200"/>
      <c r="E8" s="11" t="s">
        <v>180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118"/>
      <c r="Z10" s="118"/>
      <c r="AA10" s="118"/>
      <c r="AB10" s="118"/>
      <c r="AC10" s="118"/>
      <c r="AD10" s="118"/>
      <c r="AE10" s="118"/>
      <c r="AF10" s="118"/>
      <c r="AG10" s="118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53.25" customHeight="1">
      <c r="A12" s="201" t="s">
        <v>181</v>
      </c>
      <c r="B12" s="184">
        <v>15589</v>
      </c>
      <c r="C12" s="185" t="s">
        <v>182</v>
      </c>
      <c r="D12" s="185" t="s">
        <v>183</v>
      </c>
      <c r="E12" s="185" t="s">
        <v>184</v>
      </c>
      <c r="F12" s="119" t="s">
        <v>185</v>
      </c>
      <c r="G12" s="131">
        <v>1092316</v>
      </c>
      <c r="H12" s="119" t="s">
        <v>186</v>
      </c>
      <c r="I12" s="50">
        <v>212720</v>
      </c>
      <c r="J12" s="50">
        <v>131100</v>
      </c>
      <c r="K12" s="50">
        <v>216550</v>
      </c>
      <c r="L12" s="50">
        <v>204600</v>
      </c>
      <c r="M12" s="50">
        <v>77484</v>
      </c>
      <c r="N12" s="50">
        <v>87726</v>
      </c>
      <c r="O12" s="52">
        <f aca="true" t="shared" si="0" ref="O12:P19">SUM(M12:N12)/2</f>
        <v>82605</v>
      </c>
      <c r="P12" s="52">
        <f t="shared" si="0"/>
        <v>85165.5</v>
      </c>
      <c r="Q12" s="52"/>
      <c r="R12" s="52"/>
      <c r="S12" s="52"/>
      <c r="T12" s="52"/>
      <c r="U12" s="52">
        <f>SUM(I12:T12)</f>
        <v>1097950.5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>
        <f>SUM(AI12:AT12)</f>
        <v>0</v>
      </c>
    </row>
    <row r="13" spans="1:47" ht="60" customHeight="1">
      <c r="A13" s="209"/>
      <c r="B13" s="184"/>
      <c r="C13" s="185"/>
      <c r="D13" s="185"/>
      <c r="E13" s="185"/>
      <c r="F13" s="122" t="s">
        <v>187</v>
      </c>
      <c r="G13" s="131">
        <v>2565698.59</v>
      </c>
      <c r="H13" s="122" t="s">
        <v>186</v>
      </c>
      <c r="I13" s="43">
        <v>175130</v>
      </c>
      <c r="J13" s="43">
        <v>175130</v>
      </c>
      <c r="K13" s="43">
        <v>175130</v>
      </c>
      <c r="L13" s="43">
        <v>175130</v>
      </c>
      <c r="M13" s="43">
        <v>175130</v>
      </c>
      <c r="N13" s="43">
        <v>175130</v>
      </c>
      <c r="O13" s="52">
        <f t="shared" si="0"/>
        <v>175130</v>
      </c>
      <c r="P13" s="52">
        <f t="shared" si="0"/>
        <v>175130</v>
      </c>
      <c r="Q13" s="43"/>
      <c r="R13" s="43"/>
      <c r="S13" s="43"/>
      <c r="T13" s="43"/>
      <c r="U13" s="52">
        <f aca="true" t="shared" si="1" ref="U13:U19">SUM(I13:T13)</f>
        <v>1401040</v>
      </c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</row>
    <row r="14" spans="1:47" ht="53.25" customHeight="1">
      <c r="A14" s="209"/>
      <c r="B14" s="184"/>
      <c r="C14" s="185"/>
      <c r="D14" s="185"/>
      <c r="E14" s="185"/>
      <c r="F14" s="122" t="s">
        <v>188</v>
      </c>
      <c r="G14" s="131">
        <v>22032</v>
      </c>
      <c r="H14" s="122" t="s">
        <v>189</v>
      </c>
      <c r="I14" s="43">
        <v>79.03</v>
      </c>
      <c r="J14" s="43">
        <v>86.9</v>
      </c>
      <c r="K14" s="43">
        <v>50.37</v>
      </c>
      <c r="L14" s="43">
        <v>59.93</v>
      </c>
      <c r="M14" s="43">
        <v>66.28</v>
      </c>
      <c r="N14" s="43">
        <v>142.27</v>
      </c>
      <c r="O14" s="52">
        <f t="shared" si="0"/>
        <v>104.275</v>
      </c>
      <c r="P14" s="52">
        <f t="shared" si="0"/>
        <v>123.27250000000001</v>
      </c>
      <c r="Q14" s="43"/>
      <c r="R14" s="43"/>
      <c r="S14" s="43"/>
      <c r="T14" s="43"/>
      <c r="U14" s="52">
        <f t="shared" si="1"/>
        <v>712.3275</v>
      </c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</row>
    <row r="15" spans="1:47" ht="48" customHeight="1">
      <c r="A15" s="209" t="s">
        <v>190</v>
      </c>
      <c r="B15" s="184"/>
      <c r="C15" s="185"/>
      <c r="D15" s="185"/>
      <c r="E15" s="185"/>
      <c r="F15" s="122" t="s">
        <v>191</v>
      </c>
      <c r="G15" s="131">
        <v>29773700</v>
      </c>
      <c r="H15" s="122" t="s">
        <v>186</v>
      </c>
      <c r="I15" s="43">
        <v>2679633</v>
      </c>
      <c r="J15" s="43">
        <v>2679633</v>
      </c>
      <c r="K15" s="43">
        <v>2679633</v>
      </c>
      <c r="L15" s="43">
        <v>2679633</v>
      </c>
      <c r="M15" s="43">
        <v>2679633</v>
      </c>
      <c r="N15" s="43">
        <v>2679633</v>
      </c>
      <c r="O15" s="52">
        <f t="shared" si="0"/>
        <v>2679633</v>
      </c>
      <c r="P15" s="52">
        <f t="shared" si="0"/>
        <v>2679633</v>
      </c>
      <c r="Q15" s="43"/>
      <c r="R15" s="43"/>
      <c r="S15" s="43"/>
      <c r="T15" s="43"/>
      <c r="U15" s="52">
        <f t="shared" si="1"/>
        <v>21437064</v>
      </c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</row>
    <row r="16" spans="1:47" ht="48" customHeight="1">
      <c r="A16" s="209"/>
      <c r="B16" s="184"/>
      <c r="C16" s="185"/>
      <c r="D16" s="185"/>
      <c r="E16" s="185"/>
      <c r="F16" s="122" t="s">
        <v>192</v>
      </c>
      <c r="G16" s="131">
        <v>792586.4199999999</v>
      </c>
      <c r="H16" s="122" t="s">
        <v>186</v>
      </c>
      <c r="I16" s="43">
        <v>164100</v>
      </c>
      <c r="J16" s="43">
        <v>164100</v>
      </c>
      <c r="K16" s="43">
        <v>164100</v>
      </c>
      <c r="L16" s="43">
        <v>164100</v>
      </c>
      <c r="M16" s="43">
        <v>164100</v>
      </c>
      <c r="N16" s="43">
        <v>164100</v>
      </c>
      <c r="O16" s="52">
        <f t="shared" si="0"/>
        <v>164100</v>
      </c>
      <c r="P16" s="52">
        <f t="shared" si="0"/>
        <v>164100</v>
      </c>
      <c r="Q16" s="43"/>
      <c r="R16" s="43"/>
      <c r="S16" s="43"/>
      <c r="T16" s="43"/>
      <c r="U16" s="52">
        <f t="shared" si="1"/>
        <v>1312800</v>
      </c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ht="60" customHeight="1">
      <c r="A17" s="209"/>
      <c r="B17" s="184"/>
      <c r="C17" s="185"/>
      <c r="D17" s="185"/>
      <c r="E17" s="185"/>
      <c r="F17" s="122" t="s">
        <v>193</v>
      </c>
      <c r="G17" s="131">
        <v>9331</v>
      </c>
      <c r="H17" s="122" t="s">
        <v>30</v>
      </c>
      <c r="I17" s="43">
        <v>694</v>
      </c>
      <c r="J17" s="43">
        <v>697</v>
      </c>
      <c r="K17" s="43">
        <v>701</v>
      </c>
      <c r="L17" s="43">
        <v>711</v>
      </c>
      <c r="M17" s="43">
        <v>831</v>
      </c>
      <c r="N17" s="43">
        <v>885</v>
      </c>
      <c r="O17" s="52">
        <f t="shared" si="0"/>
        <v>858</v>
      </c>
      <c r="P17" s="52">
        <f t="shared" si="0"/>
        <v>871.5</v>
      </c>
      <c r="Q17" s="43"/>
      <c r="R17" s="43"/>
      <c r="S17" s="43"/>
      <c r="T17" s="43"/>
      <c r="U17" s="52">
        <f t="shared" si="1"/>
        <v>6248.5</v>
      </c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</row>
    <row r="18" spans="1:47" ht="58.5" customHeight="1">
      <c r="A18" s="209"/>
      <c r="B18" s="184"/>
      <c r="C18" s="185"/>
      <c r="D18" s="185"/>
      <c r="E18" s="185"/>
      <c r="F18" s="122" t="s">
        <v>194</v>
      </c>
      <c r="G18" s="131">
        <v>726800</v>
      </c>
      <c r="H18" s="122" t="s">
        <v>186</v>
      </c>
      <c r="I18" s="43">
        <v>64800</v>
      </c>
      <c r="J18" s="43">
        <v>112800</v>
      </c>
      <c r="K18" s="43">
        <v>68120</v>
      </c>
      <c r="L18" s="43">
        <v>48800</v>
      </c>
      <c r="M18" s="43">
        <v>15600</v>
      </c>
      <c r="N18" s="43">
        <v>26400</v>
      </c>
      <c r="O18" s="52">
        <f t="shared" si="0"/>
        <v>21000</v>
      </c>
      <c r="P18" s="52">
        <f t="shared" si="0"/>
        <v>23700</v>
      </c>
      <c r="Q18" s="122"/>
      <c r="R18" s="122"/>
      <c r="S18" s="122"/>
      <c r="T18" s="122"/>
      <c r="U18" s="52">
        <f t="shared" si="1"/>
        <v>381220</v>
      </c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ht="58.5" customHeight="1">
      <c r="A19" s="202"/>
      <c r="B19" s="184"/>
      <c r="C19" s="185"/>
      <c r="D19" s="185"/>
      <c r="E19" s="185"/>
      <c r="F19" s="122" t="s">
        <v>195</v>
      </c>
      <c r="G19" s="131">
        <v>3000</v>
      </c>
      <c r="H19" s="122" t="s">
        <v>189</v>
      </c>
      <c r="I19" s="122">
        <v>34.53</v>
      </c>
      <c r="J19" s="122">
        <v>17.01</v>
      </c>
      <c r="K19" s="122">
        <v>69.97</v>
      </c>
      <c r="L19" s="122">
        <v>64.93</v>
      </c>
      <c r="M19" s="132">
        <v>24.5</v>
      </c>
      <c r="N19" s="122">
        <v>54.37</v>
      </c>
      <c r="O19" s="52">
        <f t="shared" si="0"/>
        <v>39.435</v>
      </c>
      <c r="P19" s="52">
        <f t="shared" si="0"/>
        <v>46.9025</v>
      </c>
      <c r="Q19" s="122"/>
      <c r="R19" s="122"/>
      <c r="S19" s="122"/>
      <c r="T19" s="122"/>
      <c r="U19" s="52">
        <f t="shared" si="1"/>
        <v>351.64750000000004</v>
      </c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</row>
    <row r="21" spans="9:16" ht="15.75">
      <c r="I21" s="133">
        <f aca="true" t="shared" si="2" ref="I21:P21">((I13+I14+I15+I17+I20)*0.02)/(I18+I19+450000)</f>
        <v>0.11093024510224674</v>
      </c>
      <c r="J21" s="133">
        <f t="shared" si="2"/>
        <v>0.10147336875976794</v>
      </c>
      <c r="K21" s="133">
        <f t="shared" si="2"/>
        <v>0.11021110153868861</v>
      </c>
      <c r="L21" s="133">
        <f t="shared" si="2"/>
        <v>0.11448124565501128</v>
      </c>
      <c r="M21" s="133">
        <f t="shared" si="2"/>
        <v>0.12265936521811029</v>
      </c>
      <c r="N21" s="133">
        <f t="shared" si="2"/>
        <v>0.11987675839766147</v>
      </c>
      <c r="O21" s="133">
        <f t="shared" si="2"/>
        <v>0.12125206778069442</v>
      </c>
      <c r="P21" s="133">
        <f t="shared" si="2"/>
        <v>0.12056048313687918</v>
      </c>
    </row>
    <row r="22" spans="9:16" ht="15.75">
      <c r="I22" s="1" t="s">
        <v>9</v>
      </c>
      <c r="J22" s="1" t="s">
        <v>22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</row>
    <row r="23" spans="8:16" ht="15.75">
      <c r="H23" s="1" t="s">
        <v>196</v>
      </c>
      <c r="I23" s="134">
        <f>102+699+127+26+2+11</f>
        <v>967</v>
      </c>
      <c r="J23" s="134">
        <f>75+695+127+24+2+4+13</f>
        <v>940</v>
      </c>
      <c r="K23" s="134">
        <f>102+699+127+26+2+2+11+6</f>
        <v>975</v>
      </c>
      <c r="L23" s="134">
        <f>93+711+92+32+6+6+10</f>
        <v>950</v>
      </c>
      <c r="M23" s="134">
        <f>97+831+77+121+6+6+11+15+11+4+2</f>
        <v>1181</v>
      </c>
      <c r="N23" s="134">
        <f>2+86+885+75+128+40+4+2+51+50+53+10+1+7</f>
        <v>1394</v>
      </c>
      <c r="O23" s="134"/>
      <c r="P23" s="134"/>
    </row>
    <row r="24" spans="8:16" ht="15.75">
      <c r="H24" s="1" t="s">
        <v>197</v>
      </c>
      <c r="I24" s="134">
        <f>102+699+127+26+2+11</f>
        <v>967</v>
      </c>
      <c r="J24" s="134">
        <f>75+695+127+24+2+4</f>
        <v>927</v>
      </c>
      <c r="K24" s="134">
        <f>102+699+127+26+2+2+11</f>
        <v>969</v>
      </c>
      <c r="L24" s="134">
        <f>93+711+92+32+6+6</f>
        <v>940</v>
      </c>
      <c r="M24" s="134">
        <f>97+831+77+121+6+6</f>
        <v>1138</v>
      </c>
      <c r="N24" s="134">
        <f>2+86+885+75+128+40+4+2</f>
        <v>1222</v>
      </c>
      <c r="O24" s="134"/>
      <c r="P24" s="134"/>
    </row>
    <row r="25" spans="9:16" ht="15.75">
      <c r="I25" s="1">
        <f>I23-I24</f>
        <v>0</v>
      </c>
      <c r="J25" s="1">
        <f aca="true" t="shared" si="3" ref="J25:P25">J23-J24</f>
        <v>13</v>
      </c>
      <c r="K25" s="1">
        <f t="shared" si="3"/>
        <v>6</v>
      </c>
      <c r="L25" s="1">
        <f t="shared" si="3"/>
        <v>10</v>
      </c>
      <c r="M25" s="1">
        <f t="shared" si="3"/>
        <v>43</v>
      </c>
      <c r="N25" s="1">
        <f t="shared" si="3"/>
        <v>172</v>
      </c>
      <c r="O25" s="1">
        <f t="shared" si="3"/>
        <v>0</v>
      </c>
      <c r="P25" s="1">
        <f t="shared" si="3"/>
        <v>0</v>
      </c>
    </row>
    <row r="26" spans="9:16" ht="15.75">
      <c r="I26" s="133">
        <f>I24/I23</f>
        <v>1</v>
      </c>
      <c r="J26" s="133">
        <f aca="true" t="shared" si="4" ref="J26:P26">J24/J23</f>
        <v>0.9861702127659574</v>
      </c>
      <c r="K26" s="133">
        <f t="shared" si="4"/>
        <v>0.9938461538461538</v>
      </c>
      <c r="L26" s="133">
        <f t="shared" si="4"/>
        <v>0.9894736842105263</v>
      </c>
      <c r="M26" s="133">
        <f t="shared" si="4"/>
        <v>0.9635901778154107</v>
      </c>
      <c r="N26" s="133">
        <f t="shared" si="4"/>
        <v>0.8766140602582496</v>
      </c>
      <c r="O26" s="133" t="e">
        <f t="shared" si="4"/>
        <v>#DIV/0!</v>
      </c>
      <c r="P26" s="133" t="e">
        <f t="shared" si="4"/>
        <v>#DIV/0!</v>
      </c>
    </row>
  </sheetData>
  <sheetProtection/>
  <mergeCells count="19">
    <mergeCell ref="V10:X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A12:A14"/>
    <mergeCell ref="B12:B19"/>
    <mergeCell ref="C12:C19"/>
    <mergeCell ref="D12:D19"/>
    <mergeCell ref="E12:E19"/>
    <mergeCell ref="A15:A19"/>
  </mergeCells>
  <printOptions/>
  <pageMargins left="0" right="0" top="0.15748031496062992" bottom="0.15748031496062992" header="0" footer="0"/>
  <pageSetup horizontalDpi="600" verticalDpi="600" orientation="landscape" scale="55" r:id="rId1"/>
  <colBreaks count="2" manualBreakCount="2">
    <brk id="5" max="18" man="1"/>
    <brk id="16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25"/>
  <sheetViews>
    <sheetView zoomScale="55" zoomScaleNormal="55" zoomScalePageLayoutView="0" workbookViewId="0" topLeftCell="G8">
      <selection activeCell="U11" sqref="U11:U22"/>
    </sheetView>
  </sheetViews>
  <sheetFormatPr defaultColWidth="11.421875" defaultRowHeight="15"/>
  <cols>
    <col min="1" max="1" width="49.00390625" style="0" customWidth="1"/>
    <col min="2" max="2" width="11.7109375" style="0" customWidth="1"/>
    <col min="3" max="3" width="15.8515625" style="0" customWidth="1"/>
    <col min="4" max="4" width="30.28125" style="0" bestFit="1" customWidth="1"/>
    <col min="5" max="5" width="41.57421875" style="0" customWidth="1"/>
    <col min="6" max="6" width="38.28125" style="0" customWidth="1"/>
    <col min="7" max="7" width="20.421875" style="0" customWidth="1"/>
    <col min="8" max="8" width="21.57421875" style="0" bestFit="1" customWidth="1"/>
    <col min="9" max="12" width="21.57421875" style="0" hidden="1" customWidth="1"/>
    <col min="13" max="25" width="21.57421875" style="0" customWidth="1"/>
    <col min="26" max="26" width="23.140625" style="0" customWidth="1"/>
    <col min="27" max="27" width="21.28125" style="0" customWidth="1"/>
    <col min="28" max="28" width="23.140625" style="0" customWidth="1"/>
    <col min="29" max="29" width="21.28125" style="0" customWidth="1"/>
    <col min="30" max="30" width="24.00390625" style="0" customWidth="1"/>
    <col min="31" max="32" width="23.57421875" style="0" customWidth="1"/>
    <col min="33" max="34" width="22.7109375" style="0" customWidth="1"/>
    <col min="35" max="35" width="23.140625" style="0" customWidth="1"/>
    <col min="36" max="36" width="23.00390625" style="0" customWidth="1"/>
    <col min="37" max="38" width="22.28125" style="0" customWidth="1"/>
    <col min="39" max="39" width="22.00390625" style="0" customWidth="1"/>
    <col min="40" max="40" width="22.140625" style="0" customWidth="1"/>
    <col min="41" max="42" width="22.8515625" style="0" customWidth="1"/>
    <col min="43" max="43" width="22.57421875" style="0" customWidth="1"/>
    <col min="44" max="44" width="22.7109375" style="0" customWidth="1"/>
    <col min="45" max="45" width="23.421875" style="0" customWidth="1"/>
    <col min="46" max="46" width="22.8515625" style="0" customWidth="1"/>
    <col min="47" max="47" width="24.421875" style="0" customWidth="1"/>
    <col min="48" max="48" width="22.7109375" style="0" customWidth="1"/>
    <col min="49" max="49" width="23.140625" style="0" customWidth="1"/>
    <col min="50" max="50" width="22.28125" style="0" customWidth="1"/>
    <col min="51" max="51" width="23.8515625" style="0" customWidth="1"/>
  </cols>
  <sheetData>
    <row r="1" spans="1:25" ht="15.75">
      <c r="A1" s="190" t="s">
        <v>198</v>
      </c>
      <c r="B1" s="190"/>
      <c r="C1" s="190"/>
      <c r="D1" s="190"/>
      <c r="E1" s="190"/>
      <c r="F1" s="190"/>
      <c r="G1" s="190"/>
      <c r="H1" s="1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90" t="s">
        <v>24</v>
      </c>
      <c r="B2" s="190"/>
      <c r="C2" s="190"/>
      <c r="D2" s="190"/>
      <c r="E2" s="190"/>
      <c r="F2" s="190"/>
      <c r="G2" s="190"/>
      <c r="H2" s="1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190" t="s">
        <v>21</v>
      </c>
      <c r="B3" s="190"/>
      <c r="C3" s="190"/>
      <c r="D3" s="190"/>
      <c r="E3" s="190"/>
      <c r="F3" s="190"/>
      <c r="G3" s="190"/>
      <c r="H3" s="19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20"/>
      <c r="B4" s="120"/>
      <c r="C4" s="120"/>
      <c r="D4" s="120"/>
      <c r="E4" s="120"/>
      <c r="F4" s="120"/>
      <c r="G4" s="120"/>
      <c r="H4" s="1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91" t="s">
        <v>0</v>
      </c>
      <c r="B6" s="192"/>
      <c r="C6" s="192"/>
      <c r="D6" s="193"/>
      <c r="E6" s="194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2" customHeight="1">
      <c r="A7" s="3" t="s">
        <v>1</v>
      </c>
      <c r="B7" s="195" t="s">
        <v>2</v>
      </c>
      <c r="C7" s="196"/>
      <c r="D7" s="197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2" customHeight="1" thickBot="1">
      <c r="A8" s="5" t="s">
        <v>27</v>
      </c>
      <c r="B8" s="198" t="s">
        <v>138</v>
      </c>
      <c r="C8" s="199"/>
      <c r="D8" s="200"/>
      <c r="E8" s="18" t="s">
        <v>199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51" ht="15.75">
      <c r="A10" s="186" t="s">
        <v>3</v>
      </c>
      <c r="B10" s="186"/>
      <c r="C10" s="186"/>
      <c r="D10" s="186"/>
      <c r="E10" s="186"/>
      <c r="F10" s="186"/>
      <c r="G10" s="186"/>
      <c r="H10" s="187"/>
      <c r="I10" s="211">
        <v>2021</v>
      </c>
      <c r="J10" s="211"/>
      <c r="K10" s="211"/>
      <c r="L10" s="211"/>
      <c r="M10" s="182">
        <v>2022</v>
      </c>
      <c r="N10" s="182"/>
      <c r="O10" s="182"/>
      <c r="P10" s="182"/>
      <c r="Q10" s="182"/>
      <c r="R10" s="182"/>
      <c r="S10" s="182"/>
      <c r="T10" s="182"/>
      <c r="U10" s="117"/>
      <c r="V10" s="117"/>
      <c r="W10" s="117"/>
      <c r="X10" s="117"/>
      <c r="Y10" s="182" t="s">
        <v>23</v>
      </c>
      <c r="Z10" s="187">
        <v>2023</v>
      </c>
      <c r="AA10" s="188"/>
      <c r="AB10" s="189"/>
      <c r="AC10" s="118"/>
      <c r="AD10" s="118"/>
      <c r="AE10" s="118"/>
      <c r="AF10" s="118"/>
      <c r="AG10" s="118"/>
      <c r="AH10" s="118"/>
      <c r="AI10" s="118"/>
      <c r="AJ10" s="118"/>
      <c r="AK10" s="118"/>
      <c r="AL10" s="182" t="s">
        <v>23</v>
      </c>
      <c r="AM10" s="187">
        <v>2024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182" t="s">
        <v>23</v>
      </c>
    </row>
    <row r="11" spans="1:51" ht="47.25">
      <c r="A11" s="49" t="s">
        <v>20</v>
      </c>
      <c r="B11" s="49" t="s">
        <v>25</v>
      </c>
      <c r="C11" s="49" t="s">
        <v>28</v>
      </c>
      <c r="D11" s="49" t="s">
        <v>4</v>
      </c>
      <c r="E11" s="49" t="s">
        <v>5</v>
      </c>
      <c r="F11" s="49" t="s">
        <v>6</v>
      </c>
      <c r="G11" s="49" t="s">
        <v>7</v>
      </c>
      <c r="H11" s="135" t="s">
        <v>8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9</v>
      </c>
      <c r="N11" s="7" t="s">
        <v>22</v>
      </c>
      <c r="O11" s="7" t="s">
        <v>10</v>
      </c>
      <c r="P11" s="7" t="s">
        <v>11</v>
      </c>
      <c r="Q11" s="7" t="s">
        <v>12</v>
      </c>
      <c r="R11" s="7" t="s">
        <v>13</v>
      </c>
      <c r="S11" s="35" t="s">
        <v>14</v>
      </c>
      <c r="T11" s="35" t="s">
        <v>15</v>
      </c>
      <c r="U11" s="49" t="s">
        <v>16</v>
      </c>
      <c r="V11" s="7" t="s">
        <v>17</v>
      </c>
      <c r="W11" s="7" t="s">
        <v>18</v>
      </c>
      <c r="X11" s="7" t="s">
        <v>19</v>
      </c>
      <c r="Y11" s="182"/>
      <c r="Z11" s="7" t="s">
        <v>9</v>
      </c>
      <c r="AA11" s="7" t="s">
        <v>22</v>
      </c>
      <c r="AB11" s="7" t="s">
        <v>10</v>
      </c>
      <c r="AC11" s="7" t="s">
        <v>11</v>
      </c>
      <c r="AD11" s="7" t="s">
        <v>12</v>
      </c>
      <c r="AE11" s="7" t="s">
        <v>13</v>
      </c>
      <c r="AF11" s="7" t="s">
        <v>14</v>
      </c>
      <c r="AG11" s="7" t="s">
        <v>15</v>
      </c>
      <c r="AH11" s="7" t="s">
        <v>16</v>
      </c>
      <c r="AI11" s="7" t="s">
        <v>17</v>
      </c>
      <c r="AJ11" s="7" t="s">
        <v>18</v>
      </c>
      <c r="AK11" s="7" t="s">
        <v>19</v>
      </c>
      <c r="AL11" s="182"/>
      <c r="AM11" s="7" t="s">
        <v>9</v>
      </c>
      <c r="AN11" s="7" t="s">
        <v>22</v>
      </c>
      <c r="AO11" s="7" t="s">
        <v>10</v>
      </c>
      <c r="AP11" s="7" t="s">
        <v>11</v>
      </c>
      <c r="AQ11" s="7" t="s">
        <v>12</v>
      </c>
      <c r="AR11" s="7" t="s">
        <v>13</v>
      </c>
      <c r="AS11" s="17" t="s">
        <v>14</v>
      </c>
      <c r="AT11" s="17" t="s">
        <v>15</v>
      </c>
      <c r="AU11" s="17" t="s">
        <v>16</v>
      </c>
      <c r="AV11" s="17" t="s">
        <v>17</v>
      </c>
      <c r="AW11" s="17" t="s">
        <v>18</v>
      </c>
      <c r="AX11" s="17" t="s">
        <v>19</v>
      </c>
      <c r="AY11" s="182"/>
    </row>
    <row r="12" spans="1:25" ht="65.25" customHeight="1">
      <c r="A12" s="183" t="s">
        <v>200</v>
      </c>
      <c r="B12" s="184">
        <v>15482</v>
      </c>
      <c r="C12" s="185" t="s">
        <v>199</v>
      </c>
      <c r="D12" s="185" t="s">
        <v>201</v>
      </c>
      <c r="E12" s="185" t="s">
        <v>202</v>
      </c>
      <c r="F12" s="78" t="s">
        <v>203</v>
      </c>
      <c r="G12" s="136">
        <v>10262816.399999999</v>
      </c>
      <c r="H12" s="54" t="s">
        <v>186</v>
      </c>
      <c r="I12" s="137">
        <v>855489.38</v>
      </c>
      <c r="J12" s="137">
        <v>855489.38</v>
      </c>
      <c r="K12" s="137">
        <v>845529.64</v>
      </c>
      <c r="L12" s="137">
        <v>855489.38</v>
      </c>
      <c r="M12" s="137">
        <v>811650.19</v>
      </c>
      <c r="N12" s="137">
        <v>811650.19</v>
      </c>
      <c r="O12" s="137">
        <v>811650.19</v>
      </c>
      <c r="P12" s="137">
        <v>695972.38</v>
      </c>
      <c r="Q12" s="137">
        <v>764066.0800000001</v>
      </c>
      <c r="R12" s="137">
        <v>695972.38</v>
      </c>
      <c r="S12" s="147">
        <v>811650.19</v>
      </c>
      <c r="T12" s="147">
        <v>811650.19</v>
      </c>
      <c r="U12" s="142"/>
      <c r="V12" s="137"/>
      <c r="W12" s="137"/>
      <c r="X12" s="137"/>
      <c r="Y12" s="138">
        <f>SUM(I12:T12)</f>
        <v>9626259.569999998</v>
      </c>
    </row>
    <row r="13" spans="1:25" ht="65.25" customHeight="1">
      <c r="A13" s="183"/>
      <c r="B13" s="184"/>
      <c r="C13" s="185"/>
      <c r="D13" s="185"/>
      <c r="E13" s="185"/>
      <c r="F13" s="78" t="s">
        <v>191</v>
      </c>
      <c r="G13" s="136">
        <v>35019372</v>
      </c>
      <c r="H13" s="54" t="s">
        <v>186</v>
      </c>
      <c r="I13" s="139">
        <v>2906768</v>
      </c>
      <c r="J13" s="137">
        <v>2887160</v>
      </c>
      <c r="K13" s="137">
        <v>2846908</v>
      </c>
      <c r="L13" s="137">
        <v>3035700</v>
      </c>
      <c r="M13" s="139">
        <v>2836140</v>
      </c>
      <c r="N13" s="139">
        <v>2688800</v>
      </c>
      <c r="O13" s="139">
        <v>3024900</v>
      </c>
      <c r="P13" s="139">
        <v>2449832</v>
      </c>
      <c r="Q13" s="139">
        <v>2667232</v>
      </c>
      <c r="R13" s="139">
        <v>1740328</v>
      </c>
      <c r="S13" s="148">
        <v>2877560</v>
      </c>
      <c r="T13" s="148">
        <v>3024900</v>
      </c>
      <c r="U13" s="151"/>
      <c r="V13" s="139"/>
      <c r="W13" s="139"/>
      <c r="X13" s="139"/>
      <c r="Y13" s="138">
        <f aca="true" t="shared" si="0" ref="Y13:Y22">SUM(I13:T13)</f>
        <v>32986228</v>
      </c>
    </row>
    <row r="14" spans="1:25" ht="65.25" customHeight="1">
      <c r="A14" s="183"/>
      <c r="B14" s="184"/>
      <c r="C14" s="185"/>
      <c r="D14" s="185"/>
      <c r="E14" s="185"/>
      <c r="F14" s="210" t="s">
        <v>204</v>
      </c>
      <c r="G14" s="136">
        <v>1711</v>
      </c>
      <c r="H14" s="54" t="s">
        <v>30</v>
      </c>
      <c r="I14" s="140">
        <v>5</v>
      </c>
      <c r="J14" s="137">
        <v>2</v>
      </c>
      <c r="K14" s="137">
        <v>8</v>
      </c>
      <c r="L14" s="137">
        <v>1</v>
      </c>
      <c r="M14" s="141">
        <v>14</v>
      </c>
      <c r="N14" s="141">
        <v>6</v>
      </c>
      <c r="O14" s="141">
        <v>8</v>
      </c>
      <c r="P14" s="140">
        <v>4</v>
      </c>
      <c r="Q14" s="140">
        <v>5</v>
      </c>
      <c r="R14" s="140">
        <v>12</v>
      </c>
      <c r="S14" s="149">
        <v>7</v>
      </c>
      <c r="T14" s="149">
        <v>6</v>
      </c>
      <c r="U14" s="152"/>
      <c r="V14" s="140"/>
      <c r="W14" s="140"/>
      <c r="X14" s="140"/>
      <c r="Y14" s="138">
        <f t="shared" si="0"/>
        <v>78</v>
      </c>
    </row>
    <row r="15" spans="1:25" ht="65.25" customHeight="1">
      <c r="A15" s="183"/>
      <c r="B15" s="184"/>
      <c r="C15" s="185"/>
      <c r="D15" s="185"/>
      <c r="E15" s="185"/>
      <c r="F15" s="210"/>
      <c r="G15" s="136">
        <v>1654622</v>
      </c>
      <c r="H15" s="54" t="s">
        <v>186</v>
      </c>
      <c r="I15" s="140">
        <v>1000</v>
      </c>
      <c r="J15" s="137">
        <v>0</v>
      </c>
      <c r="K15" s="137">
        <v>6001</v>
      </c>
      <c r="L15" s="137">
        <v>0</v>
      </c>
      <c r="M15" s="141">
        <v>4200</v>
      </c>
      <c r="N15" s="141">
        <v>0</v>
      </c>
      <c r="O15" s="141">
        <v>603</v>
      </c>
      <c r="P15" s="140">
        <v>400</v>
      </c>
      <c r="Q15" s="140">
        <v>801</v>
      </c>
      <c r="R15" s="140">
        <v>1600</v>
      </c>
      <c r="S15" s="149">
        <v>600</v>
      </c>
      <c r="T15" s="149">
        <v>800</v>
      </c>
      <c r="U15" s="152"/>
      <c r="V15" s="140"/>
      <c r="W15" s="140"/>
      <c r="X15" s="140"/>
      <c r="Y15" s="138">
        <f t="shared" si="0"/>
        <v>16005</v>
      </c>
    </row>
    <row r="16" spans="1:25" ht="65.25" customHeight="1">
      <c r="A16" s="183"/>
      <c r="B16" s="184"/>
      <c r="C16" s="185"/>
      <c r="D16" s="185"/>
      <c r="E16" s="185"/>
      <c r="F16" s="210" t="s">
        <v>205</v>
      </c>
      <c r="G16" s="136">
        <v>12934</v>
      </c>
      <c r="H16" s="54" t="s">
        <v>30</v>
      </c>
      <c r="I16" s="140">
        <v>874</v>
      </c>
      <c r="J16" s="137">
        <v>892</v>
      </c>
      <c r="K16" s="137">
        <v>965</v>
      </c>
      <c r="L16" s="137">
        <v>963</v>
      </c>
      <c r="M16" s="141">
        <v>865</v>
      </c>
      <c r="N16" s="141">
        <v>841</v>
      </c>
      <c r="O16" s="141">
        <v>916</v>
      </c>
      <c r="P16" s="140">
        <v>848</v>
      </c>
      <c r="Q16" s="140">
        <v>1060</v>
      </c>
      <c r="R16" s="140">
        <v>1018</v>
      </c>
      <c r="S16" s="149">
        <v>889</v>
      </c>
      <c r="T16" s="149">
        <v>941</v>
      </c>
      <c r="U16" s="152"/>
      <c r="V16" s="140"/>
      <c r="W16" s="140"/>
      <c r="X16" s="140"/>
      <c r="Y16" s="138">
        <f t="shared" si="0"/>
        <v>11072</v>
      </c>
    </row>
    <row r="17" spans="1:25" ht="65.25" customHeight="1">
      <c r="A17" s="183" t="s">
        <v>206</v>
      </c>
      <c r="B17" s="184"/>
      <c r="C17" s="185"/>
      <c r="D17" s="185"/>
      <c r="E17" s="185"/>
      <c r="F17" s="210"/>
      <c r="G17" s="136">
        <v>12550</v>
      </c>
      <c r="H17" s="54" t="s">
        <v>207</v>
      </c>
      <c r="I17" s="139">
        <v>793</v>
      </c>
      <c r="J17" s="139">
        <v>856</v>
      </c>
      <c r="K17" s="139">
        <v>869</v>
      </c>
      <c r="L17" s="139">
        <v>903</v>
      </c>
      <c r="M17" s="141">
        <v>824</v>
      </c>
      <c r="N17" s="139">
        <v>805</v>
      </c>
      <c r="O17" s="139">
        <v>851</v>
      </c>
      <c r="P17" s="139">
        <v>789</v>
      </c>
      <c r="Q17" s="139">
        <v>953</v>
      </c>
      <c r="R17" s="137">
        <v>869</v>
      </c>
      <c r="S17" s="147">
        <v>1575</v>
      </c>
      <c r="T17" s="147">
        <v>1575</v>
      </c>
      <c r="U17" s="142"/>
      <c r="V17" s="137"/>
      <c r="W17" s="137"/>
      <c r="X17" s="137"/>
      <c r="Y17" s="138">
        <f t="shared" si="0"/>
        <v>11662</v>
      </c>
    </row>
    <row r="18" spans="1:25" ht="65.25" customHeight="1">
      <c r="A18" s="183"/>
      <c r="B18" s="184"/>
      <c r="C18" s="185"/>
      <c r="D18" s="185"/>
      <c r="E18" s="185"/>
      <c r="F18" s="78" t="s">
        <v>208</v>
      </c>
      <c r="G18" s="136">
        <v>1956366</v>
      </c>
      <c r="H18" s="54" t="s">
        <v>186</v>
      </c>
      <c r="I18" s="137">
        <v>143892</v>
      </c>
      <c r="J18" s="137">
        <v>125668</v>
      </c>
      <c r="K18" s="137">
        <v>75133</v>
      </c>
      <c r="L18" s="137">
        <v>93180</v>
      </c>
      <c r="M18" s="137">
        <v>151591</v>
      </c>
      <c r="N18" s="137">
        <v>130725</v>
      </c>
      <c r="O18" s="137">
        <v>115512</v>
      </c>
      <c r="P18" s="137">
        <v>122000</v>
      </c>
      <c r="Q18" s="137">
        <v>73000</v>
      </c>
      <c r="R18" s="137">
        <v>89750</v>
      </c>
      <c r="S18" s="147">
        <v>141383</v>
      </c>
      <c r="T18" s="147">
        <v>102013</v>
      </c>
      <c r="U18" s="142"/>
      <c r="V18" s="137"/>
      <c r="W18" s="137"/>
      <c r="X18" s="137"/>
      <c r="Y18" s="138">
        <f t="shared" si="0"/>
        <v>1363847</v>
      </c>
    </row>
    <row r="19" spans="1:25" ht="65.25" customHeight="1">
      <c r="A19" s="183"/>
      <c r="B19" s="184"/>
      <c r="C19" s="185"/>
      <c r="D19" s="185"/>
      <c r="E19" s="185"/>
      <c r="F19" s="78" t="s">
        <v>209</v>
      </c>
      <c r="G19" s="136">
        <v>64343295</v>
      </c>
      <c r="H19" s="54" t="s">
        <v>186</v>
      </c>
      <c r="I19" s="142">
        <v>3395374</v>
      </c>
      <c r="J19" s="137">
        <v>3561448</v>
      </c>
      <c r="K19" s="137">
        <v>3176200</v>
      </c>
      <c r="L19" s="137">
        <v>3096722</v>
      </c>
      <c r="M19" s="142">
        <v>3166265</v>
      </c>
      <c r="N19" s="142">
        <v>2844817</v>
      </c>
      <c r="O19" s="142">
        <v>3123165</v>
      </c>
      <c r="P19" s="142">
        <v>2931738</v>
      </c>
      <c r="Q19" s="142">
        <v>2964176</v>
      </c>
      <c r="R19" s="142">
        <v>2954168</v>
      </c>
      <c r="S19" s="147">
        <v>3056197</v>
      </c>
      <c r="T19" s="147">
        <v>3056197</v>
      </c>
      <c r="U19" s="142"/>
      <c r="V19" s="142"/>
      <c r="W19" s="142"/>
      <c r="X19" s="142"/>
      <c r="Y19" s="138">
        <f t="shared" si="0"/>
        <v>37326467</v>
      </c>
    </row>
    <row r="20" spans="1:25" ht="65.25" customHeight="1">
      <c r="A20" s="183"/>
      <c r="B20" s="184"/>
      <c r="C20" s="185"/>
      <c r="D20" s="185"/>
      <c r="E20" s="185"/>
      <c r="F20" s="119" t="s">
        <v>210</v>
      </c>
      <c r="G20" s="122">
        <v>866</v>
      </c>
      <c r="H20" s="122" t="s">
        <v>211</v>
      </c>
      <c r="I20" s="122">
        <v>24</v>
      </c>
      <c r="J20" s="122">
        <v>14</v>
      </c>
      <c r="K20" s="122">
        <v>42</v>
      </c>
      <c r="L20" s="122">
        <v>22</v>
      </c>
      <c r="M20" s="122">
        <v>60</v>
      </c>
      <c r="N20" s="122">
        <v>41</v>
      </c>
      <c r="O20" s="122">
        <v>30</v>
      </c>
      <c r="P20" s="122">
        <v>48</v>
      </c>
      <c r="Q20" s="122">
        <v>44.5</v>
      </c>
      <c r="R20" s="122">
        <v>43</v>
      </c>
      <c r="S20" s="30">
        <v>39</v>
      </c>
      <c r="T20" s="30">
        <v>42</v>
      </c>
      <c r="U20" s="121"/>
      <c r="V20" s="123"/>
      <c r="W20" s="123"/>
      <c r="X20" s="123"/>
      <c r="Y20" s="138">
        <f t="shared" si="0"/>
        <v>449.5</v>
      </c>
    </row>
    <row r="21" spans="1:25" ht="65.25" customHeight="1">
      <c r="A21" s="183"/>
      <c r="B21" s="184"/>
      <c r="C21" s="185"/>
      <c r="D21" s="185"/>
      <c r="E21" s="185"/>
      <c r="F21" s="119" t="s">
        <v>188</v>
      </c>
      <c r="G21" s="122">
        <v>371</v>
      </c>
      <c r="H21" s="122" t="s">
        <v>211</v>
      </c>
      <c r="I21" s="122">
        <v>0</v>
      </c>
      <c r="J21" s="122">
        <v>3</v>
      </c>
      <c r="K21" s="122">
        <v>19.25</v>
      </c>
      <c r="L21" s="122">
        <v>19.75</v>
      </c>
      <c r="M21" s="122">
        <v>28</v>
      </c>
      <c r="N21" s="122">
        <v>50</v>
      </c>
      <c r="O21" s="122">
        <v>30</v>
      </c>
      <c r="P21" s="122">
        <v>25.25</v>
      </c>
      <c r="Q21" s="122">
        <v>13</v>
      </c>
      <c r="R21" s="122">
        <v>18.25</v>
      </c>
      <c r="S21" s="150">
        <v>32.666666666666664</v>
      </c>
      <c r="T21" s="150">
        <v>22.833333333333332</v>
      </c>
      <c r="U21" s="153"/>
      <c r="V21" s="146"/>
      <c r="W21" s="146"/>
      <c r="X21" s="146"/>
      <c r="Y21" s="138">
        <f t="shared" si="0"/>
        <v>262</v>
      </c>
    </row>
    <row r="22" spans="1:25" ht="78.75" customHeight="1">
      <c r="A22" s="183"/>
      <c r="B22" s="184"/>
      <c r="C22" s="185"/>
      <c r="D22" s="185"/>
      <c r="E22" s="185"/>
      <c r="F22" s="119" t="s">
        <v>212</v>
      </c>
      <c r="G22" s="122">
        <v>5328960</v>
      </c>
      <c r="H22" s="122" t="s">
        <v>186</v>
      </c>
      <c r="I22" s="122">
        <v>444080</v>
      </c>
      <c r="J22" s="122">
        <v>444080</v>
      </c>
      <c r="K22" s="122">
        <v>444080</v>
      </c>
      <c r="L22" s="122">
        <v>444080</v>
      </c>
      <c r="M22" s="122">
        <v>444080</v>
      </c>
      <c r="N22" s="122">
        <v>444080</v>
      </c>
      <c r="O22" s="122">
        <v>444080</v>
      </c>
      <c r="P22" s="122">
        <v>444080</v>
      </c>
      <c r="Q22" s="122">
        <v>444080</v>
      </c>
      <c r="R22" s="122">
        <v>444080</v>
      </c>
      <c r="S22" s="30">
        <v>444080</v>
      </c>
      <c r="T22" s="30">
        <v>444080</v>
      </c>
      <c r="U22" s="121"/>
      <c r="V22" s="123"/>
      <c r="W22" s="123"/>
      <c r="X22" s="123"/>
      <c r="Y22" s="138">
        <f t="shared" si="0"/>
        <v>5328960</v>
      </c>
    </row>
    <row r="23" spans="1:25" ht="15.75" hidden="1">
      <c r="A23" s="183"/>
      <c r="B23" s="184"/>
      <c r="C23" s="185"/>
      <c r="D23" s="185"/>
      <c r="E23" s="185"/>
      <c r="F23" s="210" t="s">
        <v>213</v>
      </c>
      <c r="G23" s="143">
        <v>5902.02</v>
      </c>
      <c r="H23" s="144" t="s">
        <v>211</v>
      </c>
      <c r="I23" s="145">
        <v>231.13000000000002</v>
      </c>
      <c r="J23" s="137">
        <v>201.85999999999999</v>
      </c>
      <c r="K23" s="137">
        <v>198.45499999999998</v>
      </c>
      <c r="L23" s="137">
        <v>257.64</v>
      </c>
      <c r="M23" s="142">
        <v>192.97</v>
      </c>
      <c r="N23" s="142">
        <v>225.411</v>
      </c>
      <c r="O23" s="142">
        <v>305.275</v>
      </c>
      <c r="P23" s="145"/>
      <c r="Q23" s="145"/>
      <c r="R23" s="145"/>
      <c r="S23" s="145"/>
      <c r="T23" s="145"/>
      <c r="U23" s="145"/>
      <c r="V23" s="145"/>
      <c r="W23" s="145"/>
      <c r="X23" s="145"/>
      <c r="Y23" s="138"/>
    </row>
    <row r="24" spans="1:25" ht="69.75" customHeight="1" hidden="1">
      <c r="A24" s="183"/>
      <c r="B24" s="184"/>
      <c r="C24" s="185"/>
      <c r="D24" s="185"/>
      <c r="E24" s="185"/>
      <c r="F24" s="210"/>
      <c r="G24" s="136">
        <v>23608.06</v>
      </c>
      <c r="H24" s="54" t="s">
        <v>214</v>
      </c>
      <c r="I24" s="145">
        <v>924.5200000000001</v>
      </c>
      <c r="J24" s="137">
        <v>807.4399999999999</v>
      </c>
      <c r="K24" s="137">
        <v>793.8199999999999</v>
      </c>
      <c r="L24" s="137">
        <v>1030.56</v>
      </c>
      <c r="M24" s="142">
        <v>771.88</v>
      </c>
      <c r="N24" s="142">
        <v>901.644</v>
      </c>
      <c r="O24" s="142">
        <v>1221.1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38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/>
  <mergeCells count="23">
    <mergeCell ref="A1:H1"/>
    <mergeCell ref="A2:H2"/>
    <mergeCell ref="A3:H3"/>
    <mergeCell ref="A6:E6"/>
    <mergeCell ref="B7:D7"/>
    <mergeCell ref="B8:D8"/>
    <mergeCell ref="Y10:Y11"/>
    <mergeCell ref="A12:A16"/>
    <mergeCell ref="B12:B24"/>
    <mergeCell ref="C12:C24"/>
    <mergeCell ref="D12:D24"/>
    <mergeCell ref="E12:E24"/>
    <mergeCell ref="F14:F15"/>
    <mergeCell ref="AY10:AY11"/>
    <mergeCell ref="F16:F17"/>
    <mergeCell ref="A17:A24"/>
    <mergeCell ref="F23:F24"/>
    <mergeCell ref="Z10:AB10"/>
    <mergeCell ref="AL10:AL11"/>
    <mergeCell ref="AM10:AX10"/>
    <mergeCell ref="A10:H10"/>
    <mergeCell ref="I10:L10"/>
    <mergeCell ref="M10:T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3"/>
  <sheetViews>
    <sheetView zoomScale="50" zoomScaleNormal="50" zoomScalePageLayoutView="0" workbookViewId="0" topLeftCell="F1">
      <selection activeCell="K40" sqref="K40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20.421875" style="1" customWidth="1"/>
    <col min="9" max="13" width="15.8515625" style="1" customWidth="1"/>
    <col min="14" max="14" width="24.7109375" style="1" customWidth="1"/>
    <col min="15" max="15" width="22.140625" style="1" customWidth="1"/>
    <col min="16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32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32"/>
    </row>
    <row r="4" spans="1:48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127</v>
      </c>
      <c r="C8" s="199"/>
      <c r="D8" s="200"/>
      <c r="E8" s="18" t="s">
        <v>128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31"/>
      <c r="Z10" s="31"/>
      <c r="AA10" s="31"/>
      <c r="AB10" s="31"/>
      <c r="AC10" s="31"/>
      <c r="AD10" s="31"/>
      <c r="AE10" s="31"/>
      <c r="AF10" s="31"/>
      <c r="AG10" s="31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100.5" customHeight="1">
      <c r="A12" s="36" t="s">
        <v>129</v>
      </c>
      <c r="B12" s="184">
        <v>15761</v>
      </c>
      <c r="C12" s="206" t="s">
        <v>130</v>
      </c>
      <c r="D12" s="185" t="s">
        <v>131</v>
      </c>
      <c r="E12" s="185" t="s">
        <v>132</v>
      </c>
      <c r="F12" s="40" t="s">
        <v>133</v>
      </c>
      <c r="G12" s="38">
        <v>1</v>
      </c>
      <c r="H12" s="40" t="s">
        <v>134</v>
      </c>
      <c r="I12" s="67">
        <v>1270</v>
      </c>
      <c r="J12" s="67">
        <v>1451</v>
      </c>
      <c r="K12" s="33">
        <v>1611</v>
      </c>
      <c r="L12" s="33">
        <v>1391</v>
      </c>
      <c r="M12" s="33">
        <v>1540</v>
      </c>
      <c r="N12" s="33">
        <v>1467</v>
      </c>
      <c r="O12" s="34">
        <v>1503</v>
      </c>
      <c r="P12" s="34">
        <v>1520</v>
      </c>
      <c r="Q12" s="8"/>
      <c r="R12" s="8"/>
      <c r="S12" s="8"/>
      <c r="T12" s="8"/>
      <c r="U12" s="8">
        <f>SUM(I12:T12)</f>
        <v>11753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>
        <f>SUM(AI12:AT12)</f>
        <v>0</v>
      </c>
    </row>
    <row r="13" spans="1:21" ht="78.75">
      <c r="A13" s="36" t="s">
        <v>135</v>
      </c>
      <c r="B13" s="184"/>
      <c r="C13" s="208"/>
      <c r="D13" s="185" t="s">
        <v>131</v>
      </c>
      <c r="E13" s="185" t="s">
        <v>132</v>
      </c>
      <c r="F13" s="40" t="s">
        <v>136</v>
      </c>
      <c r="G13" s="38">
        <v>1</v>
      </c>
      <c r="H13" s="40" t="s">
        <v>137</v>
      </c>
      <c r="I13" s="67">
        <v>12</v>
      </c>
      <c r="J13" s="67">
        <v>11</v>
      </c>
      <c r="K13" s="68">
        <v>13</v>
      </c>
      <c r="L13" s="40">
        <v>12</v>
      </c>
      <c r="M13" s="40">
        <v>12</v>
      </c>
      <c r="N13" s="40">
        <v>12</v>
      </c>
      <c r="O13" s="30">
        <v>12</v>
      </c>
      <c r="P13" s="30">
        <v>12</v>
      </c>
      <c r="Q13" s="40"/>
      <c r="R13" s="40"/>
      <c r="S13" s="40"/>
      <c r="T13" s="40"/>
      <c r="U13" s="40"/>
    </row>
    <row r="15" ht="21.75" customHeight="1"/>
  </sheetData>
  <sheetProtection/>
  <mergeCells count="17">
    <mergeCell ref="AI10:AT10"/>
    <mergeCell ref="A1:AU1"/>
    <mergeCell ref="A2:AU2"/>
    <mergeCell ref="A3:AU3"/>
    <mergeCell ref="A6:E6"/>
    <mergeCell ref="B7:D7"/>
    <mergeCell ref="B8:D8"/>
    <mergeCell ref="AU10:AU11"/>
    <mergeCell ref="U10:U11"/>
    <mergeCell ref="V10:X10"/>
    <mergeCell ref="AH10:AH11"/>
    <mergeCell ref="B12:B13"/>
    <mergeCell ref="C12:C13"/>
    <mergeCell ref="D12:D13"/>
    <mergeCell ref="E12:E13"/>
    <mergeCell ref="A10:H10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5"/>
  <sheetViews>
    <sheetView zoomScale="60" zoomScaleNormal="60" zoomScalePageLayoutView="0" workbookViewId="0" topLeftCell="A1">
      <selection activeCell="F22" sqref="F22"/>
    </sheetView>
  </sheetViews>
  <sheetFormatPr defaultColWidth="37.28125" defaultRowHeight="15"/>
  <cols>
    <col min="1" max="1" width="30.7109375" style="1" customWidth="1"/>
    <col min="2" max="2" width="14.421875" style="1" customWidth="1"/>
    <col min="3" max="3" width="16.421875" style="1" customWidth="1"/>
    <col min="4" max="4" width="34.140625" style="1" customWidth="1"/>
    <col min="5" max="5" width="43.140625" style="1" customWidth="1"/>
    <col min="6" max="6" width="47.7109375" style="1" customWidth="1"/>
    <col min="7" max="7" width="15.8515625" style="1" customWidth="1"/>
    <col min="8" max="8" width="17.57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20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20"/>
    </row>
    <row r="4" spans="1:48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215</v>
      </c>
      <c r="C8" s="199"/>
      <c r="D8" s="200"/>
      <c r="E8" s="11" t="s">
        <v>216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118"/>
      <c r="Z10" s="118"/>
      <c r="AA10" s="118"/>
      <c r="AB10" s="118"/>
      <c r="AC10" s="118"/>
      <c r="AD10" s="118"/>
      <c r="AE10" s="118"/>
      <c r="AF10" s="118"/>
      <c r="AG10" s="118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100.5" customHeight="1">
      <c r="A12" s="154" t="s">
        <v>217</v>
      </c>
      <c r="B12" s="155">
        <v>15449</v>
      </c>
      <c r="C12" s="122" t="s">
        <v>218</v>
      </c>
      <c r="D12" s="122" t="s">
        <v>219</v>
      </c>
      <c r="E12" s="122" t="s">
        <v>220</v>
      </c>
      <c r="F12" s="1" t="s">
        <v>221</v>
      </c>
      <c r="G12" s="122">
        <v>17594</v>
      </c>
      <c r="H12" s="122" t="s">
        <v>134</v>
      </c>
      <c r="I12" s="122">
        <v>1944</v>
      </c>
      <c r="J12" s="122">
        <v>1973</v>
      </c>
      <c r="K12" s="122">
        <v>2027</v>
      </c>
      <c r="L12" s="119">
        <v>1813</v>
      </c>
      <c r="M12" s="119">
        <v>1876</v>
      </c>
      <c r="N12" s="119">
        <v>1749</v>
      </c>
      <c r="O12" s="8">
        <v>1800</v>
      </c>
      <c r="P12" s="8">
        <v>1780</v>
      </c>
      <c r="Q12" s="8"/>
      <c r="R12" s="8"/>
      <c r="S12" s="8"/>
      <c r="T12" s="8"/>
      <c r="U12" s="8">
        <f>SUM(I12:T12)</f>
        <v>14962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>
        <f>SUM(AI12:AT12)</f>
        <v>0</v>
      </c>
    </row>
    <row r="13" spans="1:47" ht="94.5">
      <c r="A13" s="154" t="s">
        <v>217</v>
      </c>
      <c r="B13" s="155">
        <v>15500</v>
      </c>
      <c r="C13" s="122" t="s">
        <v>218</v>
      </c>
      <c r="D13" s="122" t="s">
        <v>222</v>
      </c>
      <c r="E13" s="122" t="s">
        <v>223</v>
      </c>
      <c r="F13" s="122" t="s">
        <v>222</v>
      </c>
      <c r="G13" s="122">
        <v>144</v>
      </c>
      <c r="H13" s="122" t="s">
        <v>134</v>
      </c>
      <c r="I13" s="132">
        <v>6</v>
      </c>
      <c r="J13" s="132">
        <v>2</v>
      </c>
      <c r="K13" s="132">
        <v>2</v>
      </c>
      <c r="L13" s="119">
        <v>3</v>
      </c>
      <c r="M13" s="119">
        <v>8</v>
      </c>
      <c r="N13" s="119">
        <v>1</v>
      </c>
      <c r="O13" s="8">
        <v>4</v>
      </c>
      <c r="P13" s="8">
        <v>3</v>
      </c>
      <c r="Q13" s="8"/>
      <c r="R13" s="8"/>
      <c r="S13" s="8"/>
      <c r="T13" s="8"/>
      <c r="U13" s="8">
        <f>SUM(I13:T13)</f>
        <v>29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>SUM(V13:AG13)</f>
        <v>0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>
        <f>SUM(AI13:AT13)</f>
        <v>0</v>
      </c>
    </row>
    <row r="14" spans="1:47" ht="94.5">
      <c r="A14" s="154" t="s">
        <v>224</v>
      </c>
      <c r="B14" s="155">
        <v>15541</v>
      </c>
      <c r="C14" s="122" t="s">
        <v>218</v>
      </c>
      <c r="D14" s="122" t="s">
        <v>225</v>
      </c>
      <c r="E14" s="122" t="s">
        <v>226</v>
      </c>
      <c r="F14" s="122" t="s">
        <v>227</v>
      </c>
      <c r="G14" s="122">
        <v>325</v>
      </c>
      <c r="H14" s="122" t="s">
        <v>228</v>
      </c>
      <c r="I14" s="132">
        <v>0</v>
      </c>
      <c r="J14" s="132">
        <v>0</v>
      </c>
      <c r="K14" s="132">
        <v>0</v>
      </c>
      <c r="L14" s="119">
        <v>0</v>
      </c>
      <c r="M14" s="119">
        <v>0</v>
      </c>
      <c r="N14" s="119">
        <v>0</v>
      </c>
      <c r="O14" s="8">
        <v>0</v>
      </c>
      <c r="P14" s="8">
        <v>71</v>
      </c>
      <c r="Q14" s="8"/>
      <c r="R14" s="8"/>
      <c r="S14" s="8"/>
      <c r="T14" s="8"/>
      <c r="U14" s="8">
        <f>SUM(I14:T14)</f>
        <v>71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>SUM(V14:AG14)</f>
        <v>0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>
        <f>SUM(AI14:AT14)</f>
        <v>0</v>
      </c>
    </row>
    <row r="15" spans="1:47" ht="63">
      <c r="A15" s="154" t="s">
        <v>217</v>
      </c>
      <c r="B15" s="155">
        <v>15553</v>
      </c>
      <c r="C15" s="122" t="s">
        <v>218</v>
      </c>
      <c r="D15" s="122" t="s">
        <v>229</v>
      </c>
      <c r="E15" s="122" t="s">
        <v>230</v>
      </c>
      <c r="F15" s="122" t="s">
        <v>231</v>
      </c>
      <c r="G15" s="122">
        <v>12</v>
      </c>
      <c r="H15" s="122" t="s">
        <v>232</v>
      </c>
      <c r="I15" s="122">
        <v>1</v>
      </c>
      <c r="J15" s="122">
        <v>1</v>
      </c>
      <c r="K15" s="122">
        <v>1</v>
      </c>
      <c r="L15" s="119">
        <v>1</v>
      </c>
      <c r="M15" s="119">
        <v>1</v>
      </c>
      <c r="N15" s="119">
        <v>1</v>
      </c>
      <c r="O15" s="8">
        <v>1</v>
      </c>
      <c r="P15" s="8">
        <v>1</v>
      </c>
      <c r="Q15" s="8"/>
      <c r="R15" s="8"/>
      <c r="S15" s="8"/>
      <c r="T15" s="8"/>
      <c r="U15" s="8">
        <f>SUM(I15:T15)</f>
        <v>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>SUM(V15:AG15)</f>
        <v>0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>
        <f>SUM(AI15:AT15)</f>
        <v>0</v>
      </c>
    </row>
  </sheetData>
  <sheetProtection/>
  <mergeCells count="13"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V10:X10"/>
    <mergeCell ref="AH10:AH11"/>
    <mergeCell ref="AI10:AT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V61"/>
  <sheetViews>
    <sheetView zoomScale="60" zoomScaleNormal="60" zoomScalePageLayoutView="0" workbookViewId="0" topLeftCell="F4">
      <selection activeCell="R17" sqref="R17"/>
    </sheetView>
  </sheetViews>
  <sheetFormatPr defaultColWidth="37.28125" defaultRowHeight="15"/>
  <cols>
    <col min="1" max="1" width="33.7109375" style="1" customWidth="1"/>
    <col min="2" max="2" width="11.140625" style="1" bestFit="1" customWidth="1"/>
    <col min="3" max="3" width="24.7109375" style="1" bestFit="1" customWidth="1"/>
    <col min="4" max="4" width="37.28125" style="1" customWidth="1"/>
    <col min="5" max="5" width="43.8515625" style="1" customWidth="1"/>
    <col min="6" max="6" width="70.57421875" style="1" customWidth="1"/>
    <col min="7" max="7" width="15.8515625" style="1" customWidth="1"/>
    <col min="8" max="8" width="19.003906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70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70"/>
    </row>
    <row r="4" spans="1:48" ht="15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32.25" thickBot="1">
      <c r="A8" s="5" t="s">
        <v>27</v>
      </c>
      <c r="B8" s="198" t="s">
        <v>127</v>
      </c>
      <c r="C8" s="199"/>
      <c r="D8" s="200"/>
      <c r="E8" s="11" t="s">
        <v>256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169"/>
      <c r="Z10" s="169"/>
      <c r="AA10" s="169"/>
      <c r="AB10" s="169"/>
      <c r="AC10" s="169"/>
      <c r="AD10" s="169"/>
      <c r="AE10" s="169"/>
      <c r="AF10" s="169"/>
      <c r="AG10" s="169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31.5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45" customHeight="1">
      <c r="A12" s="183" t="s">
        <v>257</v>
      </c>
      <c r="B12" s="184">
        <v>15754</v>
      </c>
      <c r="C12" s="185" t="s">
        <v>256</v>
      </c>
      <c r="D12" s="185" t="s">
        <v>258</v>
      </c>
      <c r="E12" s="185" t="s">
        <v>259</v>
      </c>
      <c r="F12" s="175" t="s">
        <v>260</v>
      </c>
      <c r="G12" s="173"/>
      <c r="H12" s="171" t="s">
        <v>72</v>
      </c>
      <c r="I12" s="50">
        <v>780000</v>
      </c>
      <c r="J12" s="50">
        <v>320000</v>
      </c>
      <c r="K12" s="50">
        <v>34000</v>
      </c>
      <c r="L12" s="52">
        <v>840000</v>
      </c>
      <c r="M12" s="52">
        <v>920000</v>
      </c>
      <c r="N12" s="52">
        <v>1000000</v>
      </c>
      <c r="O12" s="53">
        <v>1080000</v>
      </c>
      <c r="P12" s="53">
        <v>1170000</v>
      </c>
      <c r="Q12" s="52"/>
      <c r="R12" s="52"/>
      <c r="S12" s="52"/>
      <c r="T12" s="52"/>
      <c r="U12" s="176">
        <f>SUM(I12:T12)</f>
        <v>6144000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>
        <f>SUM(AI12:AT12)</f>
        <v>0</v>
      </c>
    </row>
    <row r="13" spans="1:20" ht="45" customHeight="1">
      <c r="A13" s="183"/>
      <c r="B13" s="184"/>
      <c r="C13" s="185"/>
      <c r="D13" s="185"/>
      <c r="E13" s="185"/>
      <c r="F13" s="175" t="s">
        <v>73</v>
      </c>
      <c r="G13" s="172"/>
      <c r="H13" s="172" t="s">
        <v>67</v>
      </c>
      <c r="I13" s="43">
        <v>2921</v>
      </c>
      <c r="J13" s="43">
        <v>2859</v>
      </c>
      <c r="K13" s="43">
        <v>3371</v>
      </c>
      <c r="L13" s="43">
        <v>2250</v>
      </c>
      <c r="M13" s="43">
        <v>6634</v>
      </c>
      <c r="N13" s="43">
        <v>2292</v>
      </c>
      <c r="O13" s="44">
        <v>2550</v>
      </c>
      <c r="P13" s="44">
        <v>2750</v>
      </c>
      <c r="Q13" s="43"/>
      <c r="R13" s="43"/>
      <c r="S13" s="43"/>
      <c r="T13" s="43"/>
    </row>
    <row r="14" spans="1:20" ht="45" customHeight="1">
      <c r="A14" s="183"/>
      <c r="B14" s="184"/>
      <c r="C14" s="185"/>
      <c r="D14" s="185"/>
      <c r="E14" s="185"/>
      <c r="F14" s="175" t="s">
        <v>70</v>
      </c>
      <c r="G14" s="172"/>
      <c r="H14" s="172" t="s">
        <v>261</v>
      </c>
      <c r="I14" s="43">
        <v>0</v>
      </c>
      <c r="J14" s="43">
        <v>2</v>
      </c>
      <c r="K14" s="43">
        <v>1</v>
      </c>
      <c r="L14" s="43">
        <v>0</v>
      </c>
      <c r="M14" s="43">
        <v>2</v>
      </c>
      <c r="N14" s="43">
        <v>0</v>
      </c>
      <c r="O14" s="44">
        <v>2</v>
      </c>
      <c r="P14" s="44">
        <v>1</v>
      </c>
      <c r="Q14" s="43"/>
      <c r="R14" s="43"/>
      <c r="S14" s="43"/>
      <c r="T14" s="43"/>
    </row>
    <row r="15" spans="1:20" ht="45" customHeight="1">
      <c r="A15" s="183"/>
      <c r="B15" s="184"/>
      <c r="C15" s="185"/>
      <c r="D15" s="185"/>
      <c r="E15" s="185"/>
      <c r="F15" s="175" t="s">
        <v>262</v>
      </c>
      <c r="G15" s="172"/>
      <c r="H15" s="172" t="s">
        <v>261</v>
      </c>
      <c r="I15" s="43">
        <v>0</v>
      </c>
      <c r="J15" s="43">
        <v>4</v>
      </c>
      <c r="K15" s="43">
        <v>5</v>
      </c>
      <c r="L15" s="43">
        <v>1</v>
      </c>
      <c r="M15" s="43">
        <v>15</v>
      </c>
      <c r="N15" s="43">
        <v>1</v>
      </c>
      <c r="O15" s="44">
        <v>0</v>
      </c>
      <c r="P15" s="44">
        <v>0</v>
      </c>
      <c r="Q15" s="43"/>
      <c r="R15" s="43"/>
      <c r="S15" s="43"/>
      <c r="T15" s="43"/>
    </row>
    <row r="16" spans="1:20" ht="45" customHeight="1">
      <c r="A16" s="183"/>
      <c r="B16" s="184"/>
      <c r="C16" s="185"/>
      <c r="D16" s="185"/>
      <c r="E16" s="185"/>
      <c r="F16" s="175" t="s">
        <v>69</v>
      </c>
      <c r="G16" s="172"/>
      <c r="H16" s="172" t="s">
        <v>261</v>
      </c>
      <c r="I16" s="43">
        <v>26</v>
      </c>
      <c r="J16" s="43">
        <v>38</v>
      </c>
      <c r="K16" s="43">
        <v>12</v>
      </c>
      <c r="L16" s="43">
        <v>1</v>
      </c>
      <c r="M16" s="43">
        <v>0</v>
      </c>
      <c r="N16" s="43">
        <v>0</v>
      </c>
      <c r="O16" s="44">
        <v>0</v>
      </c>
      <c r="P16" s="44">
        <v>0</v>
      </c>
      <c r="Q16" s="43"/>
      <c r="R16" s="43"/>
      <c r="S16" s="43"/>
      <c r="T16" s="43"/>
    </row>
    <row r="17" spans="1:20" ht="45" customHeight="1">
      <c r="A17" s="183"/>
      <c r="B17" s="184"/>
      <c r="C17" s="185"/>
      <c r="D17" s="185"/>
      <c r="E17" s="185"/>
      <c r="F17" s="175" t="s">
        <v>263</v>
      </c>
      <c r="G17" s="172"/>
      <c r="H17" s="172" t="s">
        <v>261</v>
      </c>
      <c r="I17" s="43">
        <v>3</v>
      </c>
      <c r="J17" s="43">
        <v>19</v>
      </c>
      <c r="K17" s="43">
        <v>39</v>
      </c>
      <c r="L17" s="43">
        <v>5</v>
      </c>
      <c r="M17" s="43">
        <v>11</v>
      </c>
      <c r="N17" s="43">
        <v>15</v>
      </c>
      <c r="O17" s="44">
        <v>7</v>
      </c>
      <c r="P17" s="44">
        <v>5</v>
      </c>
      <c r="Q17" s="43"/>
      <c r="R17" s="43"/>
      <c r="S17" s="43"/>
      <c r="T17" s="43"/>
    </row>
    <row r="18" spans="1:20" ht="45" customHeight="1">
      <c r="A18" s="183"/>
      <c r="B18" s="184"/>
      <c r="C18" s="185"/>
      <c r="D18" s="185"/>
      <c r="E18" s="185"/>
      <c r="F18" s="175" t="s">
        <v>76</v>
      </c>
      <c r="G18" s="172"/>
      <c r="H18" s="172" t="s">
        <v>67</v>
      </c>
      <c r="I18" s="43">
        <v>21</v>
      </c>
      <c r="J18" s="43">
        <v>48</v>
      </c>
      <c r="K18" s="43">
        <v>92</v>
      </c>
      <c r="L18" s="43">
        <v>36</v>
      </c>
      <c r="M18" s="43">
        <v>38</v>
      </c>
      <c r="N18" s="43">
        <v>68</v>
      </c>
      <c r="O18" s="44">
        <v>36</v>
      </c>
      <c r="P18" s="44">
        <v>42</v>
      </c>
      <c r="Q18" s="43"/>
      <c r="R18" s="43"/>
      <c r="S18" s="43"/>
      <c r="T18" s="43"/>
    </row>
    <row r="19" spans="1:20" ht="45" customHeight="1">
      <c r="A19" s="183"/>
      <c r="B19" s="184"/>
      <c r="C19" s="185"/>
      <c r="D19" s="185"/>
      <c r="E19" s="185"/>
      <c r="F19" s="175" t="s">
        <v>264</v>
      </c>
      <c r="G19" s="172"/>
      <c r="H19" s="172" t="s">
        <v>261</v>
      </c>
      <c r="I19" s="43">
        <v>14</v>
      </c>
      <c r="J19" s="43">
        <v>7</v>
      </c>
      <c r="K19" s="43">
        <v>11</v>
      </c>
      <c r="L19" s="43">
        <v>39</v>
      </c>
      <c r="M19" s="43">
        <v>33</v>
      </c>
      <c r="N19" s="43">
        <v>0</v>
      </c>
      <c r="O19" s="44">
        <v>15</v>
      </c>
      <c r="P19" s="44">
        <v>10</v>
      </c>
      <c r="Q19" s="43"/>
      <c r="R19" s="43"/>
      <c r="S19" s="43"/>
      <c r="T19" s="43"/>
    </row>
    <row r="20" spans="1:20" ht="45" customHeight="1">
      <c r="A20" s="183"/>
      <c r="B20" s="184"/>
      <c r="C20" s="185"/>
      <c r="D20" s="185"/>
      <c r="E20" s="185"/>
      <c r="F20" s="175" t="s">
        <v>66</v>
      </c>
      <c r="G20" s="172"/>
      <c r="H20" s="172" t="s">
        <v>67</v>
      </c>
      <c r="I20" s="43">
        <v>13</v>
      </c>
      <c r="J20" s="43">
        <v>3</v>
      </c>
      <c r="K20" s="43">
        <v>6</v>
      </c>
      <c r="L20" s="43">
        <v>2</v>
      </c>
      <c r="M20" s="43">
        <v>12</v>
      </c>
      <c r="N20" s="43">
        <v>2</v>
      </c>
      <c r="O20" s="44">
        <v>8</v>
      </c>
      <c r="P20" s="44">
        <v>14</v>
      </c>
      <c r="Q20" s="43"/>
      <c r="R20" s="43"/>
      <c r="S20" s="43"/>
      <c r="T20" s="43"/>
    </row>
    <row r="21" spans="1:20" ht="45" customHeight="1">
      <c r="A21" s="183"/>
      <c r="B21" s="184"/>
      <c r="C21" s="185"/>
      <c r="D21" s="185"/>
      <c r="E21" s="185"/>
      <c r="F21" s="175" t="s">
        <v>265</v>
      </c>
      <c r="G21" s="172"/>
      <c r="H21" s="172" t="s">
        <v>67</v>
      </c>
      <c r="I21" s="43">
        <v>0</v>
      </c>
      <c r="J21" s="43">
        <v>2</v>
      </c>
      <c r="K21" s="43">
        <v>0</v>
      </c>
      <c r="L21" s="43">
        <v>0</v>
      </c>
      <c r="M21" s="43">
        <v>73</v>
      </c>
      <c r="N21" s="43">
        <v>2</v>
      </c>
      <c r="O21" s="44">
        <v>5</v>
      </c>
      <c r="P21" s="44">
        <v>7</v>
      </c>
      <c r="Q21" s="43"/>
      <c r="R21" s="43"/>
      <c r="S21" s="43"/>
      <c r="T21" s="43"/>
    </row>
    <row r="22" spans="1:20" ht="45" customHeight="1">
      <c r="A22" s="183"/>
      <c r="B22" s="184"/>
      <c r="C22" s="185"/>
      <c r="D22" s="185"/>
      <c r="E22" s="185"/>
      <c r="F22" s="175" t="s">
        <v>266</v>
      </c>
      <c r="G22" s="172"/>
      <c r="H22" s="172" t="s">
        <v>267</v>
      </c>
      <c r="I22" s="43">
        <v>0</v>
      </c>
      <c r="J22" s="43">
        <v>2</v>
      </c>
      <c r="K22" s="43">
        <v>6</v>
      </c>
      <c r="L22" s="43">
        <v>8</v>
      </c>
      <c r="M22" s="43">
        <v>32</v>
      </c>
      <c r="N22" s="43">
        <v>1</v>
      </c>
      <c r="O22" s="44">
        <v>5</v>
      </c>
      <c r="P22" s="44">
        <v>4</v>
      </c>
      <c r="Q22" s="43"/>
      <c r="R22" s="43"/>
      <c r="S22" s="43"/>
      <c r="T22" s="43"/>
    </row>
    <row r="23" spans="1:20" ht="45" customHeight="1">
      <c r="A23" s="183"/>
      <c r="B23" s="184"/>
      <c r="C23" s="185"/>
      <c r="D23" s="185"/>
      <c r="E23" s="185"/>
      <c r="F23" s="175" t="s">
        <v>268</v>
      </c>
      <c r="G23" s="172"/>
      <c r="H23" s="172" t="s">
        <v>137</v>
      </c>
      <c r="I23" s="43">
        <v>0</v>
      </c>
      <c r="J23" s="43">
        <v>4</v>
      </c>
      <c r="K23" s="43">
        <v>4</v>
      </c>
      <c r="L23" s="43">
        <v>5</v>
      </c>
      <c r="M23" s="43">
        <v>3</v>
      </c>
      <c r="N23" s="43">
        <v>1</v>
      </c>
      <c r="O23" s="44">
        <v>3</v>
      </c>
      <c r="P23" s="44">
        <v>2</v>
      </c>
      <c r="Q23" s="43"/>
      <c r="R23" s="43"/>
      <c r="S23" s="43"/>
      <c r="T23" s="43"/>
    </row>
    <row r="24" spans="1:20" ht="49.5" customHeight="1">
      <c r="A24" s="183"/>
      <c r="B24" s="184"/>
      <c r="C24" s="185"/>
      <c r="D24" s="185"/>
      <c r="E24" s="185"/>
      <c r="F24" s="175" t="s">
        <v>269</v>
      </c>
      <c r="G24" s="172"/>
      <c r="H24" s="172" t="s">
        <v>270</v>
      </c>
      <c r="I24" s="43">
        <v>180</v>
      </c>
      <c r="J24" s="43">
        <v>198</v>
      </c>
      <c r="K24" s="43">
        <v>268</v>
      </c>
      <c r="L24" s="43">
        <v>208</v>
      </c>
      <c r="M24" s="43">
        <v>479</v>
      </c>
      <c r="N24" s="43">
        <v>504</v>
      </c>
      <c r="O24" s="44">
        <v>525</v>
      </c>
      <c r="P24" s="44">
        <v>560</v>
      </c>
      <c r="Q24" s="43"/>
      <c r="R24" s="43"/>
      <c r="S24" s="43"/>
      <c r="T24" s="43"/>
    </row>
    <row r="25" spans="1:20" ht="49.5" customHeight="1">
      <c r="A25" s="183"/>
      <c r="B25" s="184"/>
      <c r="C25" s="185"/>
      <c r="D25" s="185"/>
      <c r="E25" s="185"/>
      <c r="F25" s="177" t="s">
        <v>271</v>
      </c>
      <c r="G25" s="172"/>
      <c r="H25" s="172" t="s">
        <v>272</v>
      </c>
      <c r="I25" s="43">
        <v>348</v>
      </c>
      <c r="J25" s="43">
        <v>304</v>
      </c>
      <c r="K25" s="43">
        <v>281</v>
      </c>
      <c r="L25" s="43">
        <v>200</v>
      </c>
      <c r="M25" s="43">
        <v>255</v>
      </c>
      <c r="N25" s="43">
        <v>359</v>
      </c>
      <c r="O25" s="44">
        <v>380</v>
      </c>
      <c r="P25" s="44">
        <v>395</v>
      </c>
      <c r="Q25" s="43"/>
      <c r="R25" s="43"/>
      <c r="S25" s="43"/>
      <c r="T25" s="43"/>
    </row>
    <row r="26" spans="5:6" ht="15.75">
      <c r="E26" s="178"/>
      <c r="F26" s="179"/>
    </row>
    <row r="27" spans="5:11" ht="31.5" hidden="1">
      <c r="E27" s="178"/>
      <c r="F27" s="179"/>
      <c r="I27" s="43" t="s">
        <v>273</v>
      </c>
      <c r="J27" s="43" t="s">
        <v>274</v>
      </c>
      <c r="K27" s="43" t="s">
        <v>275</v>
      </c>
    </row>
    <row r="28" spans="5:6" ht="15.75">
      <c r="E28" s="178"/>
      <c r="F28" s="179"/>
    </row>
    <row r="29" spans="5:6" ht="15.75">
      <c r="E29" s="178"/>
      <c r="F29" s="179"/>
    </row>
    <row r="30" spans="5:6" ht="15.75">
      <c r="E30" s="178"/>
      <c r="F30" s="179"/>
    </row>
    <row r="31" spans="5:6" ht="15.75">
      <c r="E31" s="178"/>
      <c r="F31" s="179"/>
    </row>
    <row r="32" spans="5:6" ht="15.75">
      <c r="E32" s="178"/>
      <c r="F32" s="179"/>
    </row>
    <row r="33" spans="5:6" ht="15.75">
      <c r="E33" s="178"/>
      <c r="F33" s="179"/>
    </row>
    <row r="34" spans="5:6" ht="15.75">
      <c r="E34" s="178"/>
      <c r="F34" s="179"/>
    </row>
    <row r="35" spans="5:6" ht="15.75">
      <c r="E35" s="178"/>
      <c r="F35" s="179"/>
    </row>
    <row r="36" spans="5:6" ht="15.75">
      <c r="E36" s="178"/>
      <c r="F36" s="179"/>
    </row>
    <row r="37" spans="5:6" ht="15.75">
      <c r="E37" s="178"/>
      <c r="F37" s="179"/>
    </row>
    <row r="38" spans="5:6" ht="15.75">
      <c r="E38" s="178"/>
      <c r="F38" s="179"/>
    </row>
    <row r="39" ht="15.75">
      <c r="E39" s="178"/>
    </row>
    <row r="40" ht="15.75">
      <c r="E40" s="178"/>
    </row>
    <row r="41" ht="15.75">
      <c r="E41" s="178"/>
    </row>
    <row r="42" ht="15.75">
      <c r="E42" s="178"/>
    </row>
    <row r="43" spans="5:6" ht="15.75">
      <c r="E43" s="178"/>
      <c r="F43" s="180"/>
    </row>
    <row r="44" spans="5:6" ht="15.75">
      <c r="E44" s="178"/>
      <c r="F44" s="180"/>
    </row>
    <row r="45" spans="5:6" ht="15.75">
      <c r="E45" s="178"/>
      <c r="F45" s="180"/>
    </row>
    <row r="46" spans="5:6" ht="15.75">
      <c r="E46" s="178"/>
      <c r="F46" s="180"/>
    </row>
    <row r="47" spans="5:6" ht="15.75">
      <c r="E47" s="178"/>
      <c r="F47" s="180"/>
    </row>
    <row r="48" spans="5:6" ht="15.75">
      <c r="E48" s="178"/>
      <c r="F48" s="180"/>
    </row>
    <row r="49" spans="5:6" ht="15.75">
      <c r="E49" s="178"/>
      <c r="F49" s="180"/>
    </row>
    <row r="50" spans="5:6" ht="15.75">
      <c r="E50" s="178"/>
      <c r="F50" s="180"/>
    </row>
    <row r="51" spans="5:6" ht="15.75">
      <c r="E51" s="178"/>
      <c r="F51" s="180"/>
    </row>
    <row r="52" spans="5:6" ht="15.75">
      <c r="E52" s="178"/>
      <c r="F52" s="180"/>
    </row>
    <row r="53" spans="5:6" ht="15.75">
      <c r="E53" s="178"/>
      <c r="F53" s="181"/>
    </row>
    <row r="54" spans="5:6" ht="15.75">
      <c r="E54" s="178"/>
      <c r="F54" s="181"/>
    </row>
    <row r="55" spans="5:6" ht="15.75">
      <c r="E55" s="178"/>
      <c r="F55" s="181"/>
    </row>
    <row r="56" spans="5:6" ht="15.75">
      <c r="E56" s="178"/>
      <c r="F56" s="181"/>
    </row>
    <row r="57" spans="5:6" ht="15.75">
      <c r="E57" s="178"/>
      <c r="F57" s="180"/>
    </row>
    <row r="58" spans="5:6" ht="15.75">
      <c r="E58" s="178"/>
      <c r="F58"/>
    </row>
    <row r="59" spans="5:6" ht="15.75">
      <c r="E59" s="178"/>
      <c r="F59"/>
    </row>
    <row r="60" spans="5:6" ht="15.75">
      <c r="E60" s="178"/>
      <c r="F60"/>
    </row>
    <row r="61" spans="5:6" ht="15.75">
      <c r="E61" s="178"/>
      <c r="F61"/>
    </row>
  </sheetData>
  <sheetProtection/>
  <mergeCells count="18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A12:A25"/>
    <mergeCell ref="B12:B25"/>
    <mergeCell ref="C12:C25"/>
    <mergeCell ref="D12:D25"/>
    <mergeCell ref="E12:E25"/>
    <mergeCell ref="A10:H10"/>
    <mergeCell ref="I10:T10"/>
    <mergeCell ref="U10:U11"/>
    <mergeCell ref="V10:X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V20"/>
  <sheetViews>
    <sheetView zoomScale="55" zoomScaleNormal="55" zoomScalePageLayoutView="0" workbookViewId="0" topLeftCell="L1">
      <selection activeCell="V10" sqref="V10:AU11"/>
    </sheetView>
  </sheetViews>
  <sheetFormatPr defaultColWidth="37.28125" defaultRowHeight="15"/>
  <cols>
    <col min="1" max="1" width="37.28125" style="1" customWidth="1"/>
    <col min="2" max="2" width="23.00390625" style="1" customWidth="1"/>
    <col min="3" max="4" width="37.28125" style="1" customWidth="1"/>
    <col min="5" max="5" width="58.421875" style="1" customWidth="1"/>
    <col min="6" max="6" width="48.851562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28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28"/>
    </row>
    <row r="4" spans="1:48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ht="16.5" thickBot="1"/>
    <row r="6" spans="1:6" ht="15.75">
      <c r="A6" s="191" t="s">
        <v>0</v>
      </c>
      <c r="B6" s="192"/>
      <c r="C6" s="192"/>
      <c r="D6" s="193"/>
      <c r="E6" s="194"/>
      <c r="F6" s="2"/>
    </row>
    <row r="7" spans="1:6" ht="29.25" customHeight="1">
      <c r="A7" s="3" t="s">
        <v>1</v>
      </c>
      <c r="B7" s="195" t="s">
        <v>2</v>
      </c>
      <c r="C7" s="196"/>
      <c r="D7" s="197"/>
      <c r="E7" s="4" t="s">
        <v>26</v>
      </c>
      <c r="F7" s="2"/>
    </row>
    <row r="8" spans="1:6" ht="53.25" customHeight="1" thickBot="1">
      <c r="A8" s="5" t="s">
        <v>27</v>
      </c>
      <c r="B8" s="198" t="s">
        <v>61</v>
      </c>
      <c r="C8" s="199"/>
      <c r="D8" s="200"/>
      <c r="E8" s="11" t="s">
        <v>62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86" t="s">
        <v>3</v>
      </c>
      <c r="B10" s="186"/>
      <c r="C10" s="186"/>
      <c r="D10" s="186"/>
      <c r="E10" s="186"/>
      <c r="F10" s="186"/>
      <c r="G10" s="186"/>
      <c r="H10" s="186"/>
      <c r="I10" s="187">
        <v>2022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2" t="s">
        <v>23</v>
      </c>
      <c r="V10" s="187">
        <v>2023</v>
      </c>
      <c r="W10" s="188"/>
      <c r="X10" s="189"/>
      <c r="Y10" s="27"/>
      <c r="Z10" s="27"/>
      <c r="AA10" s="27"/>
      <c r="AB10" s="27"/>
      <c r="AC10" s="27"/>
      <c r="AD10" s="27"/>
      <c r="AE10" s="27"/>
      <c r="AF10" s="27"/>
      <c r="AG10" s="27"/>
      <c r="AH10" s="182" t="s">
        <v>23</v>
      </c>
      <c r="AI10" s="187">
        <v>2024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9"/>
      <c r="AU10" s="182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5" t="s">
        <v>14</v>
      </c>
      <c r="P11" s="35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82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82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182"/>
    </row>
    <row r="12" spans="1:47" s="9" customFormat="1" ht="76.5" customHeight="1">
      <c r="A12" s="183" t="s">
        <v>63</v>
      </c>
      <c r="B12" s="184">
        <v>15434</v>
      </c>
      <c r="C12" s="185" t="s">
        <v>62</v>
      </c>
      <c r="D12" s="185" t="s">
        <v>64</v>
      </c>
      <c r="E12" s="185" t="s">
        <v>65</v>
      </c>
      <c r="F12" s="25" t="s">
        <v>66</v>
      </c>
      <c r="G12" s="26">
        <v>20</v>
      </c>
      <c r="H12" s="25" t="s">
        <v>67</v>
      </c>
      <c r="I12" s="25">
        <v>8</v>
      </c>
      <c r="J12" s="25">
        <v>29</v>
      </c>
      <c r="K12" s="25">
        <v>6</v>
      </c>
      <c r="L12" s="42">
        <v>21</v>
      </c>
      <c r="M12" s="25">
        <v>16</v>
      </c>
      <c r="N12" s="25">
        <v>37</v>
      </c>
      <c r="O12" s="29">
        <v>22</v>
      </c>
      <c r="P12" s="29">
        <v>20</v>
      </c>
      <c r="Q12" s="8"/>
      <c r="R12" s="8"/>
      <c r="S12" s="8"/>
      <c r="T12" s="8"/>
      <c r="U12" s="8">
        <f>SUM(I12:T12)</f>
        <v>159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>
        <f>SUM(AI12:AT12)</f>
        <v>0</v>
      </c>
    </row>
    <row r="13" spans="1:47" ht="59.25" customHeight="1">
      <c r="A13" s="183"/>
      <c r="B13" s="184"/>
      <c r="C13" s="185"/>
      <c r="D13" s="185"/>
      <c r="E13" s="185"/>
      <c r="F13" s="39" t="s">
        <v>68</v>
      </c>
      <c r="G13" s="39">
        <v>50</v>
      </c>
      <c r="H13" s="39" t="s">
        <v>55</v>
      </c>
      <c r="I13" s="39">
        <v>3</v>
      </c>
      <c r="J13" s="39">
        <v>4</v>
      </c>
      <c r="K13" s="39">
        <v>2</v>
      </c>
      <c r="L13" s="39">
        <v>9</v>
      </c>
      <c r="M13" s="39">
        <v>21</v>
      </c>
      <c r="N13" s="39">
        <v>32</v>
      </c>
      <c r="O13" s="30">
        <v>0</v>
      </c>
      <c r="P13" s="30">
        <v>30</v>
      </c>
      <c r="Q13" s="39"/>
      <c r="R13" s="39"/>
      <c r="S13" s="39"/>
      <c r="T13" s="39"/>
      <c r="U13" s="8">
        <f aca="true" t="shared" si="0" ref="U13:U20">SUM(I13:T13)</f>
        <v>101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ht="54" customHeight="1">
      <c r="A14" s="183"/>
      <c r="B14" s="184"/>
      <c r="C14" s="185"/>
      <c r="D14" s="185"/>
      <c r="E14" s="185"/>
      <c r="F14" s="39" t="s">
        <v>69</v>
      </c>
      <c r="G14" s="39">
        <v>50</v>
      </c>
      <c r="H14" s="39" t="s">
        <v>55</v>
      </c>
      <c r="I14" s="39">
        <v>1</v>
      </c>
      <c r="J14" s="39">
        <v>0</v>
      </c>
      <c r="K14" s="39">
        <v>31</v>
      </c>
      <c r="L14" s="39">
        <v>9</v>
      </c>
      <c r="M14" s="39">
        <v>41</v>
      </c>
      <c r="N14" s="39">
        <v>82</v>
      </c>
      <c r="O14" s="30">
        <v>40</v>
      </c>
      <c r="P14" s="30">
        <v>45</v>
      </c>
      <c r="Q14" s="39"/>
      <c r="R14" s="39"/>
      <c r="S14" s="39"/>
      <c r="T14" s="39"/>
      <c r="U14" s="8">
        <f t="shared" si="0"/>
        <v>249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ht="59.25" customHeight="1">
      <c r="A15" s="183"/>
      <c r="B15" s="184"/>
      <c r="C15" s="185"/>
      <c r="D15" s="185"/>
      <c r="E15" s="185"/>
      <c r="F15" s="39" t="s">
        <v>70</v>
      </c>
      <c r="G15" s="39">
        <v>15</v>
      </c>
      <c r="H15" s="39" t="s">
        <v>55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0">
        <v>0</v>
      </c>
      <c r="P15" s="30">
        <v>0</v>
      </c>
      <c r="Q15" s="39"/>
      <c r="R15" s="39"/>
      <c r="S15" s="39"/>
      <c r="T15" s="39"/>
      <c r="U15" s="8">
        <f t="shared" si="0"/>
        <v>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ht="69" customHeight="1">
      <c r="A16" s="183"/>
      <c r="B16" s="184"/>
      <c r="C16" s="185"/>
      <c r="D16" s="185"/>
      <c r="E16" s="185"/>
      <c r="F16" s="39" t="s">
        <v>71</v>
      </c>
      <c r="G16" s="43">
        <v>250000</v>
      </c>
      <c r="H16" s="39" t="s">
        <v>72</v>
      </c>
      <c r="I16" s="43">
        <v>80000</v>
      </c>
      <c r="J16" s="43">
        <v>700000</v>
      </c>
      <c r="K16" s="43">
        <v>200000</v>
      </c>
      <c r="L16" s="43">
        <v>60000</v>
      </c>
      <c r="M16" s="43">
        <v>385000</v>
      </c>
      <c r="N16" s="43">
        <v>800000</v>
      </c>
      <c r="O16" s="44">
        <v>500000</v>
      </c>
      <c r="P16" s="44">
        <v>650000</v>
      </c>
      <c r="Q16" s="39"/>
      <c r="R16" s="39"/>
      <c r="S16" s="39"/>
      <c r="T16" s="39"/>
      <c r="U16" s="8">
        <f t="shared" si="0"/>
        <v>3375000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1:47" ht="71.25" customHeight="1">
      <c r="A17" s="183"/>
      <c r="B17" s="184"/>
      <c r="C17" s="185"/>
      <c r="D17" s="185"/>
      <c r="E17" s="185"/>
      <c r="F17" s="39" t="s">
        <v>73</v>
      </c>
      <c r="G17" s="39">
        <v>3800</v>
      </c>
      <c r="H17" s="39" t="s">
        <v>67</v>
      </c>
      <c r="I17" s="43">
        <v>4217</v>
      </c>
      <c r="J17" s="43">
        <v>4678</v>
      </c>
      <c r="K17" s="43">
        <v>4962</v>
      </c>
      <c r="L17" s="43">
        <v>4105</v>
      </c>
      <c r="M17" s="43">
        <v>4869</v>
      </c>
      <c r="N17" s="43">
        <v>3755</v>
      </c>
      <c r="O17" s="30">
        <v>3800</v>
      </c>
      <c r="P17" s="30">
        <v>3500</v>
      </c>
      <c r="Q17" s="39"/>
      <c r="R17" s="39"/>
      <c r="S17" s="39"/>
      <c r="T17" s="39"/>
      <c r="U17" s="8">
        <f t="shared" si="0"/>
        <v>33886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69" customHeight="1">
      <c r="A18" s="183"/>
      <c r="B18" s="184"/>
      <c r="C18" s="185"/>
      <c r="D18" s="185"/>
      <c r="E18" s="185"/>
      <c r="F18" s="39" t="s">
        <v>74</v>
      </c>
      <c r="G18" s="39">
        <v>8</v>
      </c>
      <c r="H18" s="39" t="s">
        <v>55</v>
      </c>
      <c r="I18" s="39">
        <v>3</v>
      </c>
      <c r="J18" s="39">
        <v>0</v>
      </c>
      <c r="K18" s="39">
        <v>11</v>
      </c>
      <c r="L18" s="39">
        <v>6</v>
      </c>
      <c r="M18" s="39">
        <v>8</v>
      </c>
      <c r="N18" s="39">
        <v>6</v>
      </c>
      <c r="O18" s="30">
        <v>8</v>
      </c>
      <c r="P18" s="30">
        <v>6</v>
      </c>
      <c r="Q18" s="39"/>
      <c r="R18" s="39"/>
      <c r="S18" s="39"/>
      <c r="T18" s="39"/>
      <c r="U18" s="8">
        <f t="shared" si="0"/>
        <v>48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1:47" ht="48.75" customHeight="1">
      <c r="A19" s="183"/>
      <c r="B19" s="184"/>
      <c r="C19" s="185"/>
      <c r="D19" s="185"/>
      <c r="E19" s="185"/>
      <c r="F19" s="39" t="s">
        <v>75</v>
      </c>
      <c r="G19" s="39">
        <v>40</v>
      </c>
      <c r="H19" s="39" t="s">
        <v>55</v>
      </c>
      <c r="I19" s="39">
        <v>22</v>
      </c>
      <c r="J19" s="39">
        <v>69</v>
      </c>
      <c r="K19" s="39">
        <v>55</v>
      </c>
      <c r="L19" s="39">
        <v>55</v>
      </c>
      <c r="M19" s="39">
        <v>34</v>
      </c>
      <c r="N19" s="39">
        <v>54</v>
      </c>
      <c r="O19" s="30">
        <v>50</v>
      </c>
      <c r="P19" s="30">
        <v>60</v>
      </c>
      <c r="Q19" s="39"/>
      <c r="R19" s="39"/>
      <c r="S19" s="39"/>
      <c r="T19" s="39"/>
      <c r="U19" s="8">
        <f t="shared" si="0"/>
        <v>399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1:47" ht="61.5" customHeight="1">
      <c r="A20" s="183"/>
      <c r="B20" s="184"/>
      <c r="C20" s="185"/>
      <c r="D20" s="185"/>
      <c r="E20" s="185"/>
      <c r="F20" s="39" t="s">
        <v>76</v>
      </c>
      <c r="G20" s="39">
        <v>80</v>
      </c>
      <c r="H20" s="39" t="s">
        <v>55</v>
      </c>
      <c r="I20" s="39">
        <v>90</v>
      </c>
      <c r="J20" s="39">
        <v>59</v>
      </c>
      <c r="K20" s="39">
        <v>88</v>
      </c>
      <c r="L20" s="39">
        <v>88</v>
      </c>
      <c r="M20" s="39">
        <v>67</v>
      </c>
      <c r="N20" s="39">
        <v>73</v>
      </c>
      <c r="O20" s="30">
        <v>80</v>
      </c>
      <c r="P20" s="30">
        <v>75</v>
      </c>
      <c r="Q20" s="39"/>
      <c r="R20" s="39"/>
      <c r="S20" s="39"/>
      <c r="T20" s="39"/>
      <c r="U20" s="8">
        <f t="shared" si="0"/>
        <v>620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</sheetData>
  <sheetProtection/>
  <mergeCells count="18">
    <mergeCell ref="U10:U11"/>
    <mergeCell ref="V10:X10"/>
    <mergeCell ref="A12:A20"/>
    <mergeCell ref="B12:B20"/>
    <mergeCell ref="C12:C20"/>
    <mergeCell ref="D12:D20"/>
    <mergeCell ref="E12:E20"/>
    <mergeCell ref="A10:H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23"/>
  <sheetViews>
    <sheetView zoomScale="60" zoomScaleNormal="60" zoomScalePageLayoutView="0" workbookViewId="0" topLeftCell="I7">
      <selection activeCell="P33" sqref="P33"/>
    </sheetView>
  </sheetViews>
  <sheetFormatPr defaultColWidth="37.28125" defaultRowHeight="15"/>
  <cols>
    <col min="1" max="1" width="37.28125" style="1" customWidth="1"/>
    <col min="2" max="2" width="14.7109375" style="1" customWidth="1"/>
    <col min="3" max="3" width="26.7109375" style="1" customWidth="1"/>
    <col min="4" max="4" width="29.00390625" style="1" customWidth="1"/>
    <col min="5" max="5" width="39.00390625" style="1" customWidth="1"/>
    <col min="6" max="6" width="30.28125" style="1" customWidth="1"/>
    <col min="7" max="7" width="20.421875" style="1" customWidth="1"/>
    <col min="8" max="8" width="24.421875" style="1" customWidth="1"/>
    <col min="9" max="11" width="15.8515625" style="125" customWidth="1"/>
    <col min="12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ht="15.7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13"/>
    </row>
    <row r="3" spans="1:48" ht="15.75">
      <c r="A3" s="190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13"/>
    </row>
    <row r="4" spans="1:48" ht="15.75">
      <c r="A4" s="113"/>
      <c r="B4" s="113"/>
      <c r="C4" s="113"/>
      <c r="D4" s="113"/>
      <c r="E4" s="113"/>
      <c r="F4" s="113"/>
      <c r="G4" s="113"/>
      <c r="H4" s="113"/>
      <c r="I4" s="124"/>
      <c r="J4" s="124"/>
      <c r="K4" s="124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</row>
    <row r="5" spans="1:48" ht="15.75">
      <c r="A5" s="113"/>
      <c r="B5" s="113"/>
      <c r="C5" s="113"/>
      <c r="D5" s="113"/>
      <c r="E5" s="113"/>
      <c r="F5" s="113"/>
      <c r="G5" s="113"/>
      <c r="H5" s="113"/>
      <c r="I5" s="124"/>
      <c r="J5" s="124"/>
      <c r="K5" s="124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</row>
    <row r="6" ht="21.75" customHeight="1" thickBot="1"/>
    <row r="7" spans="1:6" ht="15.75">
      <c r="A7" s="191" t="s">
        <v>0</v>
      </c>
      <c r="B7" s="192"/>
      <c r="C7" s="192"/>
      <c r="D7" s="193"/>
      <c r="E7" s="194"/>
      <c r="F7" s="2"/>
    </row>
    <row r="8" spans="1:6" ht="29.25" customHeight="1">
      <c r="A8" s="3" t="s">
        <v>1</v>
      </c>
      <c r="B8" s="195" t="s">
        <v>2</v>
      </c>
      <c r="C8" s="196"/>
      <c r="D8" s="197"/>
      <c r="E8" s="4" t="s">
        <v>26</v>
      </c>
      <c r="F8" s="2"/>
    </row>
    <row r="9" spans="1:6" ht="53.25" customHeight="1" thickBot="1">
      <c r="A9" s="5" t="s">
        <v>27</v>
      </c>
      <c r="B9" s="198" t="s">
        <v>127</v>
      </c>
      <c r="C9" s="199"/>
      <c r="D9" s="200"/>
      <c r="E9" s="18" t="s">
        <v>171</v>
      </c>
      <c r="F9" s="6"/>
    </row>
    <row r="10" spans="1:6" ht="15.75">
      <c r="A10" s="6"/>
      <c r="B10" s="6"/>
      <c r="C10" s="6"/>
      <c r="D10" s="6"/>
      <c r="E10" s="6"/>
      <c r="F10" s="6"/>
    </row>
    <row r="11" spans="1:47" ht="15.75">
      <c r="A11" s="186" t="s">
        <v>3</v>
      </c>
      <c r="B11" s="186"/>
      <c r="C11" s="186"/>
      <c r="D11" s="186"/>
      <c r="E11" s="186"/>
      <c r="F11" s="186"/>
      <c r="G11" s="186"/>
      <c r="H11" s="186"/>
      <c r="I11" s="187">
        <v>2022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2" t="s">
        <v>23</v>
      </c>
      <c r="V11" s="187">
        <v>2023</v>
      </c>
      <c r="W11" s="188"/>
      <c r="X11" s="189"/>
      <c r="Y11" s="112"/>
      <c r="Z11" s="112"/>
      <c r="AA11" s="112"/>
      <c r="AB11" s="112"/>
      <c r="AC11" s="112"/>
      <c r="AD11" s="112"/>
      <c r="AE11" s="112"/>
      <c r="AF11" s="112"/>
      <c r="AG11" s="112"/>
      <c r="AH11" s="182" t="s">
        <v>23</v>
      </c>
      <c r="AI11" s="187">
        <v>2024</v>
      </c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9"/>
      <c r="AU11" s="182" t="s">
        <v>23</v>
      </c>
    </row>
    <row r="12" spans="1:47" ht="51.75" customHeight="1">
      <c r="A12" s="7" t="s">
        <v>20</v>
      </c>
      <c r="B12" s="7" t="s">
        <v>25</v>
      </c>
      <c r="C12" s="7" t="s">
        <v>28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17" t="s">
        <v>9</v>
      </c>
      <c r="J12" s="17" t="s">
        <v>22</v>
      </c>
      <c r="K12" s="17" t="s">
        <v>10</v>
      </c>
      <c r="L12" s="7" t="s">
        <v>11</v>
      </c>
      <c r="M12" s="7" t="s">
        <v>12</v>
      </c>
      <c r="N12" s="7" t="s">
        <v>13</v>
      </c>
      <c r="O12" s="35" t="s">
        <v>14</v>
      </c>
      <c r="P12" s="35" t="s">
        <v>15</v>
      </c>
      <c r="Q12" s="7" t="s">
        <v>16</v>
      </c>
      <c r="R12" s="7" t="s">
        <v>17</v>
      </c>
      <c r="S12" s="7" t="s">
        <v>18</v>
      </c>
      <c r="T12" s="7" t="s">
        <v>19</v>
      </c>
      <c r="U12" s="182"/>
      <c r="V12" s="7" t="s">
        <v>9</v>
      </c>
      <c r="W12" s="7" t="s">
        <v>22</v>
      </c>
      <c r="X12" s="7" t="s">
        <v>10</v>
      </c>
      <c r="Y12" s="7" t="s">
        <v>11</v>
      </c>
      <c r="Z12" s="7" t="s">
        <v>12</v>
      </c>
      <c r="AA12" s="7" t="s">
        <v>13</v>
      </c>
      <c r="AB12" s="7" t="s">
        <v>14</v>
      </c>
      <c r="AC12" s="7" t="s">
        <v>15</v>
      </c>
      <c r="AD12" s="7" t="s">
        <v>16</v>
      </c>
      <c r="AE12" s="7" t="s">
        <v>17</v>
      </c>
      <c r="AF12" s="7" t="s">
        <v>18</v>
      </c>
      <c r="AG12" s="7" t="s">
        <v>19</v>
      </c>
      <c r="AH12" s="182"/>
      <c r="AI12" s="7" t="s">
        <v>9</v>
      </c>
      <c r="AJ12" s="7" t="s">
        <v>22</v>
      </c>
      <c r="AK12" s="7" t="s">
        <v>10</v>
      </c>
      <c r="AL12" s="7" t="s">
        <v>11</v>
      </c>
      <c r="AM12" s="7" t="s">
        <v>12</v>
      </c>
      <c r="AN12" s="7" t="s">
        <v>13</v>
      </c>
      <c r="AO12" s="17" t="s">
        <v>14</v>
      </c>
      <c r="AP12" s="17" t="s">
        <v>15</v>
      </c>
      <c r="AQ12" s="17" t="s">
        <v>16</v>
      </c>
      <c r="AR12" s="17" t="s">
        <v>17</v>
      </c>
      <c r="AS12" s="17" t="s">
        <v>18</v>
      </c>
      <c r="AT12" s="17" t="s">
        <v>19</v>
      </c>
      <c r="AU12" s="182"/>
    </row>
    <row r="13" spans="1:47" s="9" customFormat="1" ht="37.5" customHeight="1">
      <c r="A13" s="201" t="s">
        <v>172</v>
      </c>
      <c r="B13" s="203">
        <v>15562</v>
      </c>
      <c r="C13" s="206" t="s">
        <v>173</v>
      </c>
      <c r="D13" s="206" t="s">
        <v>174</v>
      </c>
      <c r="E13" s="206" t="s">
        <v>175</v>
      </c>
      <c r="F13" s="185" t="s">
        <v>143</v>
      </c>
      <c r="G13" s="126">
        <v>1671227.7799999993</v>
      </c>
      <c r="H13" s="114" t="s">
        <v>144</v>
      </c>
      <c r="I13" s="126">
        <v>1671227.7799999993</v>
      </c>
      <c r="J13" s="126">
        <v>1671227.7799999993</v>
      </c>
      <c r="K13" s="126">
        <v>1671227.7799999993</v>
      </c>
      <c r="L13" s="126">
        <v>1671227.7799999993</v>
      </c>
      <c r="M13" s="126">
        <v>1671227.7799999993</v>
      </c>
      <c r="N13" s="126">
        <v>1671227.7799999993</v>
      </c>
      <c r="O13" s="129">
        <v>1671227.7799999993</v>
      </c>
      <c r="P13" s="129">
        <v>1671227.7799999993</v>
      </c>
      <c r="Q13" s="8"/>
      <c r="R13" s="8"/>
      <c r="S13" s="8"/>
      <c r="T13" s="8"/>
      <c r="U13" s="8">
        <f>SUM(I13:T13)</f>
        <v>13369822.239999995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>SUM(V13:AG13)</f>
        <v>0</v>
      </c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>
        <f>SUM(AI13:AT13)</f>
        <v>0</v>
      </c>
    </row>
    <row r="14" spans="1:47" ht="37.5" customHeight="1">
      <c r="A14" s="209"/>
      <c r="B14" s="204"/>
      <c r="C14" s="207"/>
      <c r="D14" s="207"/>
      <c r="E14" s="207"/>
      <c r="F14" s="185"/>
      <c r="G14" s="127">
        <v>329</v>
      </c>
      <c r="H14" s="114" t="s">
        <v>145</v>
      </c>
      <c r="I14" s="127">
        <v>329</v>
      </c>
      <c r="J14" s="127">
        <v>329</v>
      </c>
      <c r="K14" s="127">
        <v>329</v>
      </c>
      <c r="L14" s="127">
        <v>329</v>
      </c>
      <c r="M14" s="127">
        <v>329</v>
      </c>
      <c r="N14" s="127">
        <v>329</v>
      </c>
      <c r="O14" s="130">
        <v>329</v>
      </c>
      <c r="P14" s="130">
        <v>329</v>
      </c>
      <c r="Q14" s="115"/>
      <c r="R14" s="115"/>
      <c r="S14" s="115"/>
      <c r="T14" s="115"/>
      <c r="U14" s="8">
        <f aca="true" t="shared" si="0" ref="U14:U23">SUM(I14:T14)</f>
        <v>2632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1:47" ht="37.5" customHeight="1">
      <c r="A15" s="209"/>
      <c r="B15" s="204"/>
      <c r="C15" s="207"/>
      <c r="D15" s="207"/>
      <c r="E15" s="207"/>
      <c r="F15" s="185" t="s">
        <v>146</v>
      </c>
      <c r="G15" s="126">
        <v>1135510.63</v>
      </c>
      <c r="H15" s="114" t="s">
        <v>144</v>
      </c>
      <c r="I15" s="126">
        <v>1135510.63</v>
      </c>
      <c r="J15" s="126">
        <v>1135510.63</v>
      </c>
      <c r="K15" s="126">
        <v>1135510.63</v>
      </c>
      <c r="L15" s="126">
        <v>1135510.63</v>
      </c>
      <c r="M15" s="126">
        <v>1135510.63</v>
      </c>
      <c r="N15" s="126">
        <v>1135510.63</v>
      </c>
      <c r="O15" s="129">
        <v>1135510.63</v>
      </c>
      <c r="P15" s="129">
        <v>1135510.63</v>
      </c>
      <c r="Q15" s="115"/>
      <c r="R15" s="115"/>
      <c r="S15" s="115"/>
      <c r="T15" s="115"/>
      <c r="U15" s="8">
        <f t="shared" si="0"/>
        <v>9084085.04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</row>
    <row r="16" spans="1:47" ht="37.5" customHeight="1">
      <c r="A16" s="209"/>
      <c r="B16" s="204"/>
      <c r="C16" s="207"/>
      <c r="D16" s="207"/>
      <c r="E16" s="207"/>
      <c r="F16" s="185"/>
      <c r="G16" s="128">
        <v>171</v>
      </c>
      <c r="H16" s="114" t="s">
        <v>147</v>
      </c>
      <c r="I16" s="128">
        <v>171</v>
      </c>
      <c r="J16" s="128">
        <v>171</v>
      </c>
      <c r="K16" s="128">
        <v>171</v>
      </c>
      <c r="L16" s="128">
        <v>171</v>
      </c>
      <c r="M16" s="128">
        <v>171</v>
      </c>
      <c r="N16" s="128">
        <v>171</v>
      </c>
      <c r="O16" s="116">
        <v>171</v>
      </c>
      <c r="P16" s="116">
        <v>171</v>
      </c>
      <c r="Q16" s="115"/>
      <c r="R16" s="115"/>
      <c r="S16" s="115"/>
      <c r="T16" s="115"/>
      <c r="U16" s="8">
        <f t="shared" si="0"/>
        <v>1368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</row>
    <row r="17" spans="1:47" ht="37.5" customHeight="1">
      <c r="A17" s="209"/>
      <c r="B17" s="204"/>
      <c r="C17" s="207"/>
      <c r="D17" s="207"/>
      <c r="E17" s="207"/>
      <c r="F17" s="185" t="s">
        <v>148</v>
      </c>
      <c r="G17" s="126">
        <v>73461.15</v>
      </c>
      <c r="H17" s="114" t="s">
        <v>144</v>
      </c>
      <c r="I17" s="126">
        <v>73461.15</v>
      </c>
      <c r="J17" s="126">
        <v>73461.15</v>
      </c>
      <c r="K17" s="126">
        <v>73461.15</v>
      </c>
      <c r="L17" s="126">
        <v>73461.15</v>
      </c>
      <c r="M17" s="126">
        <v>73461.15</v>
      </c>
      <c r="N17" s="126">
        <v>73461.15</v>
      </c>
      <c r="O17" s="129">
        <v>73461.15</v>
      </c>
      <c r="P17" s="129">
        <v>73461.15</v>
      </c>
      <c r="Q17" s="115"/>
      <c r="R17" s="115"/>
      <c r="S17" s="115"/>
      <c r="T17" s="115"/>
      <c r="U17" s="8">
        <f t="shared" si="0"/>
        <v>587689.2000000001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</row>
    <row r="18" spans="1:47" ht="37.5" customHeight="1">
      <c r="A18" s="209" t="s">
        <v>176</v>
      </c>
      <c r="B18" s="204"/>
      <c r="C18" s="207"/>
      <c r="D18" s="207"/>
      <c r="E18" s="207"/>
      <c r="F18" s="185"/>
      <c r="G18" s="128">
        <v>39</v>
      </c>
      <c r="H18" s="114" t="s">
        <v>147</v>
      </c>
      <c r="I18" s="128">
        <v>39</v>
      </c>
      <c r="J18" s="128">
        <v>39</v>
      </c>
      <c r="K18" s="128">
        <v>39</v>
      </c>
      <c r="L18" s="128">
        <v>39</v>
      </c>
      <c r="M18" s="128">
        <v>39</v>
      </c>
      <c r="N18" s="128">
        <v>39</v>
      </c>
      <c r="O18" s="116">
        <v>39</v>
      </c>
      <c r="P18" s="116">
        <v>39</v>
      </c>
      <c r="Q18" s="115"/>
      <c r="R18" s="115"/>
      <c r="S18" s="115"/>
      <c r="T18" s="115"/>
      <c r="U18" s="8">
        <f t="shared" si="0"/>
        <v>312</v>
      </c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</row>
    <row r="19" spans="1:47" ht="37.5" customHeight="1">
      <c r="A19" s="209"/>
      <c r="B19" s="204"/>
      <c r="C19" s="207"/>
      <c r="D19" s="207"/>
      <c r="E19" s="207"/>
      <c r="F19" s="185" t="s">
        <v>150</v>
      </c>
      <c r="G19" s="126">
        <v>473388.18</v>
      </c>
      <c r="H19" s="114" t="s">
        <v>144</v>
      </c>
      <c r="I19" s="126">
        <v>473388.18</v>
      </c>
      <c r="J19" s="126">
        <v>473388.18</v>
      </c>
      <c r="K19" s="126">
        <v>473388.18</v>
      </c>
      <c r="L19" s="126">
        <v>473388.18</v>
      </c>
      <c r="M19" s="126">
        <v>473388.18</v>
      </c>
      <c r="N19" s="126">
        <v>473388.18</v>
      </c>
      <c r="O19" s="129">
        <v>473388.18</v>
      </c>
      <c r="P19" s="129">
        <v>473388.18</v>
      </c>
      <c r="Q19" s="115"/>
      <c r="R19" s="115"/>
      <c r="S19" s="115"/>
      <c r="T19" s="115"/>
      <c r="U19" s="8">
        <f t="shared" si="0"/>
        <v>3787105.4400000004</v>
      </c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</row>
    <row r="20" spans="1:47" ht="37.5" customHeight="1">
      <c r="A20" s="209"/>
      <c r="B20" s="204"/>
      <c r="C20" s="207"/>
      <c r="D20" s="207"/>
      <c r="E20" s="207"/>
      <c r="F20" s="185"/>
      <c r="G20" s="128">
        <v>54</v>
      </c>
      <c r="H20" s="114" t="s">
        <v>147</v>
      </c>
      <c r="I20" s="128">
        <v>54</v>
      </c>
      <c r="J20" s="128">
        <v>54</v>
      </c>
      <c r="K20" s="128">
        <v>54</v>
      </c>
      <c r="L20" s="128">
        <v>54</v>
      </c>
      <c r="M20" s="128">
        <v>54</v>
      </c>
      <c r="N20" s="128">
        <v>54</v>
      </c>
      <c r="O20" s="116">
        <v>54</v>
      </c>
      <c r="P20" s="116">
        <v>54</v>
      </c>
      <c r="Q20" s="115"/>
      <c r="R20" s="115"/>
      <c r="S20" s="115"/>
      <c r="T20" s="115"/>
      <c r="U20" s="8">
        <f t="shared" si="0"/>
        <v>432</v>
      </c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</row>
    <row r="21" spans="1:47" ht="37.5" customHeight="1">
      <c r="A21" s="209"/>
      <c r="B21" s="204"/>
      <c r="C21" s="207"/>
      <c r="D21" s="207"/>
      <c r="E21" s="207"/>
      <c r="F21" s="185" t="s">
        <v>151</v>
      </c>
      <c r="G21" s="126">
        <v>2247641.48</v>
      </c>
      <c r="H21" s="114" t="s">
        <v>144</v>
      </c>
      <c r="I21" s="126">
        <v>2247641.48</v>
      </c>
      <c r="J21" s="126">
        <v>2247641.48</v>
      </c>
      <c r="K21" s="126">
        <v>2247641.48</v>
      </c>
      <c r="L21" s="126">
        <v>2247641.48</v>
      </c>
      <c r="M21" s="126">
        <v>2247641.48</v>
      </c>
      <c r="N21" s="126">
        <v>2247641.48</v>
      </c>
      <c r="O21" s="129">
        <v>2247641.48</v>
      </c>
      <c r="P21" s="129">
        <v>2247641.48</v>
      </c>
      <c r="Q21" s="115"/>
      <c r="R21" s="115"/>
      <c r="S21" s="115"/>
      <c r="T21" s="115"/>
      <c r="U21" s="8">
        <f t="shared" si="0"/>
        <v>17981131.84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</row>
    <row r="22" spans="1:47" ht="37.5" customHeight="1">
      <c r="A22" s="209"/>
      <c r="B22" s="204"/>
      <c r="C22" s="207"/>
      <c r="D22" s="207"/>
      <c r="E22" s="207"/>
      <c r="F22" s="185"/>
      <c r="G22" s="128">
        <v>143</v>
      </c>
      <c r="H22" s="114" t="s">
        <v>152</v>
      </c>
      <c r="I22" s="128">
        <v>143</v>
      </c>
      <c r="J22" s="128">
        <v>143</v>
      </c>
      <c r="K22" s="128">
        <v>143</v>
      </c>
      <c r="L22" s="128">
        <v>143</v>
      </c>
      <c r="M22" s="128">
        <v>143</v>
      </c>
      <c r="N22" s="128">
        <v>143</v>
      </c>
      <c r="O22" s="116">
        <v>143</v>
      </c>
      <c r="P22" s="116">
        <v>143</v>
      </c>
      <c r="Q22" s="115"/>
      <c r="R22" s="115"/>
      <c r="S22" s="115"/>
      <c r="T22" s="115"/>
      <c r="U22" s="8">
        <f t="shared" si="0"/>
        <v>1144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</row>
    <row r="23" spans="1:47" ht="37.5" customHeight="1">
      <c r="A23" s="202"/>
      <c r="B23" s="205"/>
      <c r="C23" s="208"/>
      <c r="D23" s="208"/>
      <c r="E23" s="208"/>
      <c r="F23" s="43" t="s">
        <v>177</v>
      </c>
      <c r="G23" s="128">
        <v>23</v>
      </c>
      <c r="H23" s="114" t="s">
        <v>178</v>
      </c>
      <c r="I23" s="128">
        <v>23</v>
      </c>
      <c r="J23" s="128">
        <v>23</v>
      </c>
      <c r="K23" s="128">
        <v>23</v>
      </c>
      <c r="L23" s="128">
        <v>23</v>
      </c>
      <c r="M23" s="128">
        <v>23</v>
      </c>
      <c r="N23" s="128">
        <v>23</v>
      </c>
      <c r="O23" s="116">
        <v>23</v>
      </c>
      <c r="P23" s="116">
        <v>23</v>
      </c>
      <c r="Q23" s="115"/>
      <c r="R23" s="115"/>
      <c r="S23" s="115"/>
      <c r="T23" s="115"/>
      <c r="U23" s="8">
        <f t="shared" si="0"/>
        <v>184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</row>
  </sheetData>
  <sheetProtection/>
  <mergeCells count="24">
    <mergeCell ref="F13:F14"/>
    <mergeCell ref="F15:F16"/>
    <mergeCell ref="F17:F18"/>
    <mergeCell ref="A18:A23"/>
    <mergeCell ref="I11:T11"/>
    <mergeCell ref="U11:U12"/>
    <mergeCell ref="V11:X11"/>
    <mergeCell ref="F19:F20"/>
    <mergeCell ref="F21:F22"/>
    <mergeCell ref="A13:A17"/>
    <mergeCell ref="B13:B23"/>
    <mergeCell ref="C13:C23"/>
    <mergeCell ref="D13:D23"/>
    <mergeCell ref="E13:E23"/>
    <mergeCell ref="AH11:AH12"/>
    <mergeCell ref="AI11:AT11"/>
    <mergeCell ref="A1:AU1"/>
    <mergeCell ref="A2:AU2"/>
    <mergeCell ref="A3:AU3"/>
    <mergeCell ref="A7:E7"/>
    <mergeCell ref="B8:D8"/>
    <mergeCell ref="B9:D9"/>
    <mergeCell ref="AU11:AU12"/>
    <mergeCell ref="A11:H11"/>
  </mergeCells>
  <printOptions/>
  <pageMargins left="0.7" right="0.7" top="0.75" bottom="0.75" header="0.3" footer="0.3"/>
  <pageSetup fitToHeight="0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Castaneda Cauich Jorge Arturo</cp:lastModifiedBy>
  <cp:lastPrinted>2019-01-22T16:08:30Z</cp:lastPrinted>
  <dcterms:created xsi:type="dcterms:W3CDTF">2018-12-05T18:41:01Z</dcterms:created>
  <dcterms:modified xsi:type="dcterms:W3CDTF">2022-07-13T18:37:14Z</dcterms:modified>
  <cp:category/>
  <cp:version/>
  <cp:contentType/>
  <cp:contentStatus/>
</cp:coreProperties>
</file>